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ATA PINDAHAN\2020\RPJMD\Gasan Satu Data\"/>
    </mc:Choice>
  </mc:AlternateContent>
  <bookViews>
    <workbookView xWindow="0" yWindow="0" windowWidth="28800" windowHeight="12300"/>
  </bookViews>
  <sheets>
    <sheet name="Misi I" sheetId="9" r:id="rId1"/>
    <sheet name="Misi II" sheetId="10" r:id="rId2"/>
    <sheet name="Misi III" sheetId="11" r:id="rId3"/>
    <sheet name="Misi IV" sheetId="12" r:id="rId4"/>
    <sheet name="Misi V" sheetId="13" r:id="rId5"/>
  </sheets>
  <definedNames>
    <definedName name="_xlnm._FilterDatabase" localSheetId="4" hidden="1">'Misi V'!$A$10:$AD$56</definedName>
    <definedName name="_xlnm.Print_Area" localSheetId="0">'Misi I'!$A$1:$AA$175</definedName>
    <definedName name="_xlnm.Print_Area" localSheetId="1">'Misi II'!$A$1:$AA$195</definedName>
    <definedName name="_xlnm.Print_Area" localSheetId="2">'Misi III'!$A$1:$AA$74</definedName>
    <definedName name="_xlnm.Print_Area" localSheetId="3">'Misi IV'!$A$1:$AA$100</definedName>
    <definedName name="_xlnm.Print_Area" localSheetId="4">'Misi V'!$A$1:$AA$163</definedName>
    <definedName name="_xlnm.Print_Titles" localSheetId="0">'Misi I'!$11:$16</definedName>
    <definedName name="_xlnm.Print_Titles" localSheetId="1">'Misi II'!$12:$17</definedName>
    <definedName name="_xlnm.Print_Titles" localSheetId="2">'Misi III'!$7:$12</definedName>
    <definedName name="_xlnm.Print_Titles" localSheetId="3">'Misi IV'!#REF!</definedName>
    <definedName name="_xlnm.Print_Titles" localSheetId="4">'Misi V'!#REF!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37" i="11" l="1"/>
  <c r="V36" i="11"/>
  <c r="V35" i="11"/>
  <c r="V34" i="11"/>
  <c r="V33" i="11"/>
  <c r="V32" i="11"/>
  <c r="V31" i="11"/>
  <c r="V29" i="11"/>
  <c r="V28" i="11"/>
  <c r="V27" i="11"/>
  <c r="V26" i="11"/>
  <c r="V25" i="11"/>
  <c r="V24" i="11"/>
  <c r="V23" i="11"/>
  <c r="V21" i="11"/>
  <c r="V20" i="11"/>
  <c r="V19" i="11"/>
  <c r="V18" i="11"/>
  <c r="V17" i="11"/>
  <c r="V16" i="11"/>
  <c r="T37" i="11"/>
  <c r="T36" i="11"/>
  <c r="T35" i="11"/>
  <c r="T34" i="11"/>
  <c r="T33" i="11"/>
  <c r="T32" i="11"/>
  <c r="T31" i="11"/>
  <c r="T30" i="11"/>
  <c r="T29" i="11"/>
  <c r="T28" i="11"/>
  <c r="T27" i="11"/>
  <c r="T26" i="11"/>
  <c r="T25" i="11"/>
  <c r="T24" i="11"/>
  <c r="T23" i="11"/>
  <c r="T22" i="11"/>
  <c r="T21" i="11"/>
  <c r="T20" i="11"/>
  <c r="T19" i="11"/>
  <c r="T18" i="11"/>
  <c r="T17" i="11"/>
  <c r="T16" i="11"/>
  <c r="Q106" i="13"/>
  <c r="Q113" i="13"/>
  <c r="V129" i="13"/>
  <c r="V128" i="13"/>
  <c r="T129" i="13"/>
  <c r="T128" i="13"/>
  <c r="V112" i="13"/>
  <c r="V111" i="13"/>
  <c r="V110" i="13"/>
  <c r="V108" i="13"/>
  <c r="V106" i="13"/>
  <c r="V105" i="13"/>
  <c r="T112" i="13"/>
  <c r="T111" i="13"/>
  <c r="T110" i="13"/>
  <c r="T109" i="13"/>
  <c r="T108" i="13"/>
  <c r="T107" i="13"/>
  <c r="T106" i="13"/>
  <c r="T105" i="13"/>
  <c r="V89" i="13"/>
  <c r="V87" i="13"/>
  <c r="V86" i="13"/>
  <c r="V83" i="13"/>
  <c r="V82" i="13"/>
  <c r="V81" i="13"/>
  <c r="V80" i="13"/>
  <c r="V76" i="13"/>
  <c r="V75" i="13"/>
  <c r="V74" i="13"/>
  <c r="V73" i="13"/>
  <c r="V72" i="13"/>
  <c r="V71" i="13"/>
  <c r="V70" i="13"/>
  <c r="V69" i="13"/>
  <c r="V68" i="13"/>
  <c r="V67" i="13"/>
  <c r="V66" i="13"/>
  <c r="T89" i="13"/>
  <c r="T88" i="13"/>
  <c r="T87" i="13"/>
  <c r="T86" i="13"/>
  <c r="T85" i="13"/>
  <c r="T84" i="13"/>
  <c r="T83" i="13"/>
  <c r="T82" i="13"/>
  <c r="T81" i="13"/>
  <c r="T80" i="13"/>
  <c r="T79" i="13"/>
  <c r="T78" i="13"/>
  <c r="T77" i="13"/>
  <c r="T76" i="13"/>
  <c r="T75" i="13"/>
  <c r="T74" i="13"/>
  <c r="T73" i="13"/>
  <c r="T72" i="13"/>
  <c r="T71" i="13"/>
  <c r="T70" i="13"/>
  <c r="T69" i="13"/>
  <c r="T68" i="13"/>
  <c r="T67" i="13"/>
  <c r="T66" i="13"/>
  <c r="V49" i="13"/>
  <c r="V47" i="13"/>
  <c r="V46" i="13"/>
  <c r="V45" i="13"/>
  <c r="V43" i="13"/>
  <c r="V42" i="13"/>
  <c r="V41" i="13"/>
  <c r="V40" i="13"/>
  <c r="V39" i="13"/>
  <c r="V38" i="13"/>
  <c r="V37" i="13"/>
  <c r="V36" i="13"/>
  <c r="V35" i="13"/>
  <c r="V34" i="13"/>
  <c r="V33" i="13"/>
  <c r="V32" i="13"/>
  <c r="V31" i="13"/>
  <c r="V30" i="13"/>
  <c r="V29" i="13"/>
  <c r="V28" i="13"/>
  <c r="V27" i="13"/>
  <c r="V26" i="13"/>
  <c r="V25" i="13"/>
  <c r="V24" i="13"/>
  <c r="V22" i="13"/>
  <c r="V19" i="13"/>
  <c r="V18" i="13"/>
  <c r="V17" i="13"/>
  <c r="V16" i="13"/>
  <c r="T50" i="13"/>
  <c r="T49" i="13"/>
  <c r="T48" i="13"/>
  <c r="T47" i="13"/>
  <c r="T46" i="13"/>
  <c r="T45" i="13"/>
  <c r="T44" i="13"/>
  <c r="T43" i="13"/>
  <c r="T42" i="13"/>
  <c r="T41" i="13"/>
  <c r="T40" i="13"/>
  <c r="T39" i="13"/>
  <c r="T38" i="13"/>
  <c r="T37" i="13"/>
  <c r="T36" i="13"/>
  <c r="T35" i="13"/>
  <c r="T34" i="13"/>
  <c r="T33" i="13"/>
  <c r="T32" i="13"/>
  <c r="T31" i="13"/>
  <c r="T30" i="13"/>
  <c r="T29" i="13"/>
  <c r="T28" i="13"/>
  <c r="T27" i="13"/>
  <c r="T26" i="13"/>
  <c r="T25" i="13"/>
  <c r="T24" i="13"/>
  <c r="T23" i="13"/>
  <c r="T22" i="13"/>
  <c r="T20" i="13"/>
  <c r="T19" i="13"/>
  <c r="T18" i="13"/>
  <c r="T17" i="13"/>
  <c r="T16" i="13"/>
  <c r="V63" i="12"/>
  <c r="V60" i="12"/>
  <c r="V59" i="12"/>
  <c r="V58" i="12"/>
  <c r="T65" i="12"/>
  <c r="T64" i="12"/>
  <c r="T63" i="12"/>
  <c r="T62" i="12"/>
  <c r="T61" i="12"/>
  <c r="T60" i="12"/>
  <c r="T59" i="12"/>
  <c r="T58" i="12"/>
  <c r="V42" i="12"/>
  <c r="V41" i="12"/>
  <c r="V40" i="12"/>
  <c r="V39" i="12"/>
  <c r="V38" i="12"/>
  <c r="V37" i="12"/>
  <c r="V36" i="12"/>
  <c r="T42" i="12"/>
  <c r="T41" i="12"/>
  <c r="T40" i="12"/>
  <c r="T39" i="12"/>
  <c r="T38" i="12"/>
  <c r="T37" i="12"/>
  <c r="T36" i="12"/>
  <c r="V20" i="12"/>
  <c r="V19" i="12"/>
  <c r="V18" i="12"/>
  <c r="V17" i="12"/>
  <c r="V16" i="12"/>
  <c r="V15" i="12"/>
  <c r="T20" i="12"/>
  <c r="T19" i="12"/>
  <c r="T18" i="12"/>
  <c r="T17" i="12"/>
  <c r="T16" i="12"/>
  <c r="T15" i="12"/>
  <c r="V153" i="10"/>
  <c r="V152" i="10"/>
  <c r="V151" i="10"/>
  <c r="V150" i="10"/>
  <c r="V149" i="10"/>
  <c r="T153" i="10"/>
  <c r="T152" i="10"/>
  <c r="T151" i="10"/>
  <c r="T150" i="10"/>
  <c r="T149" i="10"/>
  <c r="V133" i="10"/>
  <c r="V132" i="10"/>
  <c r="V131" i="10"/>
  <c r="T133" i="10"/>
  <c r="T132" i="10"/>
  <c r="T131" i="10"/>
  <c r="V115" i="10"/>
  <c r="V114" i="10"/>
  <c r="V113" i="10"/>
  <c r="T115" i="10"/>
  <c r="T114" i="10"/>
  <c r="T113" i="10"/>
  <c r="V97" i="10"/>
  <c r="V94" i="10"/>
  <c r="V93" i="10"/>
  <c r="V92" i="10"/>
  <c r="V91" i="10"/>
  <c r="V90" i="10"/>
  <c r="V89" i="10"/>
  <c r="V88" i="10"/>
  <c r="V87" i="10"/>
  <c r="V85" i="10"/>
  <c r="V84" i="10"/>
  <c r="V81" i="10"/>
  <c r="V78" i="10"/>
  <c r="V74" i="10"/>
  <c r="V71" i="10"/>
  <c r="V70" i="10"/>
  <c r="V68" i="10"/>
  <c r="V67" i="10"/>
  <c r="V66" i="10"/>
  <c r="V65" i="10"/>
  <c r="V64" i="10"/>
  <c r="V62" i="10"/>
  <c r="V61" i="10"/>
  <c r="T97" i="10"/>
  <c r="T96" i="10"/>
  <c r="T95" i="10"/>
  <c r="T94" i="10"/>
  <c r="T93" i="10"/>
  <c r="T92" i="10"/>
  <c r="T91" i="10"/>
  <c r="T90" i="10"/>
  <c r="T89" i="10"/>
  <c r="T88" i="10"/>
  <c r="T87" i="10"/>
  <c r="T86" i="10"/>
  <c r="T85" i="10"/>
  <c r="T84" i="10"/>
  <c r="T83" i="10"/>
  <c r="T82" i="10"/>
  <c r="T81" i="10"/>
  <c r="T80" i="10"/>
  <c r="T79" i="10"/>
  <c r="T78" i="10"/>
  <c r="T77" i="10"/>
  <c r="T76" i="10"/>
  <c r="T75" i="10"/>
  <c r="T74" i="10"/>
  <c r="T73" i="10"/>
  <c r="T72" i="10"/>
  <c r="T71" i="10"/>
  <c r="T70" i="10"/>
  <c r="T69" i="10"/>
  <c r="T68" i="10"/>
  <c r="T67" i="10"/>
  <c r="T66" i="10"/>
  <c r="T65" i="10"/>
  <c r="T64" i="10"/>
  <c r="T63" i="10"/>
  <c r="T62" i="10"/>
  <c r="T61" i="10"/>
  <c r="T45" i="10"/>
  <c r="T44" i="10"/>
  <c r="T43" i="10"/>
  <c r="T42" i="10"/>
  <c r="T41" i="10"/>
  <c r="V45" i="10"/>
  <c r="V43" i="10"/>
  <c r="V42" i="10"/>
  <c r="V41" i="10"/>
  <c r="V25" i="10"/>
  <c r="V24" i="10"/>
  <c r="V22" i="10"/>
  <c r="V21" i="10"/>
  <c r="T25" i="10"/>
  <c r="T24" i="10"/>
  <c r="T23" i="10"/>
  <c r="T22" i="10"/>
  <c r="T21" i="10"/>
  <c r="V139" i="9"/>
  <c r="V138" i="9"/>
  <c r="V137" i="9"/>
  <c r="V136" i="9"/>
  <c r="V135" i="9"/>
  <c r="V134" i="9"/>
  <c r="V133" i="9"/>
  <c r="V132" i="9"/>
  <c r="T140" i="9"/>
  <c r="T139" i="9"/>
  <c r="T138" i="9"/>
  <c r="T137" i="9"/>
  <c r="T136" i="9"/>
  <c r="T135" i="9"/>
  <c r="T134" i="9"/>
  <c r="T133" i="9"/>
  <c r="T132" i="9"/>
  <c r="Q109" i="9"/>
  <c r="Q110" i="9"/>
  <c r="Q117" i="9"/>
  <c r="V116" i="9"/>
  <c r="V114" i="9"/>
  <c r="V113" i="9"/>
  <c r="V112" i="9"/>
  <c r="V111" i="9"/>
  <c r="V110" i="9"/>
  <c r="V109" i="9"/>
  <c r="T116" i="9"/>
  <c r="T115" i="9"/>
  <c r="T114" i="9"/>
  <c r="T113" i="9"/>
  <c r="T112" i="9"/>
  <c r="T111" i="9"/>
  <c r="T110" i="9"/>
  <c r="T109" i="9"/>
  <c r="V90" i="9"/>
  <c r="V92" i="9"/>
  <c r="V89" i="9"/>
  <c r="V88" i="9"/>
  <c r="T93" i="9"/>
  <c r="T92" i="9"/>
  <c r="T91" i="9"/>
  <c r="T90" i="9"/>
  <c r="T89" i="9"/>
  <c r="T88" i="9"/>
  <c r="V70" i="9"/>
  <c r="V68" i="9"/>
  <c r="V66" i="9"/>
  <c r="V65" i="9"/>
  <c r="V64" i="9"/>
  <c r="V63" i="9"/>
  <c r="V61" i="9"/>
  <c r="V59" i="9"/>
  <c r="V58" i="9"/>
  <c r="V56" i="9"/>
  <c r="V55" i="9"/>
  <c r="V54" i="9"/>
  <c r="V52" i="9"/>
  <c r="V51" i="9"/>
  <c r="V50" i="9"/>
  <c r="V49" i="9"/>
  <c r="V48" i="9"/>
  <c r="T72" i="9"/>
  <c r="T71" i="9"/>
  <c r="T70" i="9"/>
  <c r="T69" i="9"/>
  <c r="T68" i="9"/>
  <c r="T67" i="9"/>
  <c r="T66" i="9"/>
  <c r="T65" i="9"/>
  <c r="T64" i="9"/>
  <c r="T63" i="9"/>
  <c r="T62" i="9"/>
  <c r="T61" i="9"/>
  <c r="T60" i="9"/>
  <c r="T59" i="9"/>
  <c r="T58" i="9"/>
  <c r="T57" i="9"/>
  <c r="T56" i="9"/>
  <c r="T55" i="9"/>
  <c r="T54" i="9"/>
  <c r="T53" i="9"/>
  <c r="T52" i="9"/>
  <c r="T51" i="9"/>
  <c r="T50" i="9"/>
  <c r="T49" i="9"/>
  <c r="T48" i="9"/>
  <c r="V22" i="9"/>
  <c r="V18" i="9"/>
  <c r="V17" i="9"/>
  <c r="T32" i="9"/>
  <c r="T31" i="9"/>
  <c r="T30" i="9"/>
  <c r="T29" i="9"/>
  <c r="T28" i="9"/>
  <c r="T27" i="9"/>
  <c r="T26" i="9"/>
  <c r="T25" i="9"/>
  <c r="T24" i="9"/>
  <c r="T23" i="9"/>
  <c r="T22" i="9"/>
  <c r="T21" i="9"/>
  <c r="T20" i="9"/>
  <c r="T19" i="9"/>
  <c r="T18" i="9"/>
  <c r="T17" i="9"/>
  <c r="Q42" i="10" l="1"/>
  <c r="N25" i="9" l="1"/>
  <c r="E25" i="9"/>
  <c r="N25" i="11" l="1"/>
  <c r="Q153" i="10" l="1"/>
  <c r="N131" i="10" l="1"/>
  <c r="Q131" i="10" s="1"/>
  <c r="S116" i="9" l="1"/>
  <c r="Q116" i="9"/>
  <c r="Q51" i="9" l="1"/>
  <c r="Q63" i="9" l="1"/>
  <c r="Q58" i="9" l="1"/>
  <c r="S22" i="9" l="1"/>
  <c r="N27" i="11"/>
  <c r="Q27" i="11" s="1"/>
  <c r="Q82" i="13" l="1"/>
  <c r="N128" i="13" l="1"/>
  <c r="N24" i="11" l="1"/>
  <c r="N17" i="11"/>
  <c r="N105" i="13" l="1"/>
  <c r="N112" i="13" l="1"/>
  <c r="N111" i="13"/>
  <c r="Q76" i="13" l="1"/>
  <c r="N43" i="13" l="1"/>
  <c r="S64" i="9" l="1"/>
  <c r="Q64" i="9"/>
  <c r="N41" i="12" l="1"/>
  <c r="N39" i="12"/>
  <c r="N38" i="12"/>
  <c r="N18" i="12" l="1"/>
  <c r="N17" i="12"/>
  <c r="N40" i="12" l="1"/>
  <c r="N37" i="11"/>
  <c r="N35" i="11"/>
  <c r="N16" i="11" s="1"/>
  <c r="K35" i="11"/>
  <c r="N22" i="11" l="1"/>
  <c r="N21" i="11"/>
  <c r="N23" i="11"/>
  <c r="Q23" i="11" s="1"/>
  <c r="N114" i="9" l="1"/>
  <c r="Q92" i="9" l="1"/>
  <c r="N66" i="9" l="1"/>
  <c r="K66" i="9"/>
  <c r="N65" i="9" l="1"/>
  <c r="K65" i="9"/>
  <c r="K61" i="9" l="1"/>
  <c r="N61" i="9"/>
  <c r="N113" i="10" l="1"/>
  <c r="Q113" i="10" s="1"/>
  <c r="S114" i="9" l="1"/>
  <c r="S49" i="9" l="1"/>
  <c r="Q49" i="9"/>
  <c r="Q28" i="9" l="1"/>
  <c r="Q25" i="9"/>
  <c r="Q21" i="10"/>
  <c r="N60" i="9" l="1"/>
  <c r="N59" i="9"/>
  <c r="N57" i="9" l="1"/>
  <c r="N56" i="9"/>
  <c r="N53" i="9"/>
  <c r="N52" i="9"/>
  <c r="N22" i="9" l="1"/>
  <c r="Q128" i="13" l="1"/>
  <c r="P28" i="13"/>
  <c r="M28" i="13"/>
  <c r="J28" i="13"/>
  <c r="P58" i="9" l="1"/>
  <c r="M58" i="9"/>
  <c r="J58" i="9"/>
  <c r="J48" i="9"/>
  <c r="P18" i="9"/>
  <c r="M18" i="9"/>
  <c r="J18" i="9"/>
  <c r="S129" i="13"/>
  <c r="Q129" i="13"/>
  <c r="P128" i="13"/>
  <c r="M128" i="13"/>
  <c r="J128" i="13"/>
  <c r="S128" i="13" l="1"/>
  <c r="S112" i="13"/>
  <c r="Q112" i="13"/>
  <c r="Q111" i="13"/>
  <c r="P111" i="13" l="1"/>
  <c r="M111" i="13"/>
  <c r="J111" i="13"/>
  <c r="P105" i="13"/>
  <c r="M105" i="13"/>
  <c r="J105" i="13"/>
  <c r="S110" i="13"/>
  <c r="S108" i="13"/>
  <c r="S106" i="13"/>
  <c r="Q107" i="13"/>
  <c r="Q108" i="13"/>
  <c r="Q109" i="13"/>
  <c r="Q110" i="13"/>
  <c r="Q105" i="13"/>
  <c r="S111" i="13" l="1"/>
  <c r="S105" i="13"/>
  <c r="P82" i="13"/>
  <c r="M82" i="13"/>
  <c r="J82" i="13"/>
  <c r="Q85" i="13"/>
  <c r="Q84" i="13"/>
  <c r="Q83" i="13"/>
  <c r="S83" i="13"/>
  <c r="S89" i="13"/>
  <c r="S87" i="13"/>
  <c r="S86" i="13"/>
  <c r="Q86" i="13"/>
  <c r="Q87" i="13"/>
  <c r="Q88" i="13"/>
  <c r="Q89" i="13"/>
  <c r="S82" i="13" l="1"/>
  <c r="S80" i="13"/>
  <c r="S81" i="13"/>
  <c r="S76" i="13"/>
  <c r="S75" i="13"/>
  <c r="S74" i="13"/>
  <c r="Q80" i="13"/>
  <c r="Q81" i="13"/>
  <c r="Q75" i="13"/>
  <c r="Q77" i="13"/>
  <c r="Q78" i="13"/>
  <c r="Q79" i="13"/>
  <c r="Q74" i="13"/>
  <c r="P73" i="13" l="1"/>
  <c r="M73" i="13"/>
  <c r="J73" i="13"/>
  <c r="P66" i="13"/>
  <c r="M66" i="13"/>
  <c r="J66" i="13"/>
  <c r="S72" i="13"/>
  <c r="S68" i="13"/>
  <c r="S69" i="13"/>
  <c r="S70" i="13"/>
  <c r="S71" i="13"/>
  <c r="S67" i="13"/>
  <c r="Q72" i="13"/>
  <c r="Q71" i="13"/>
  <c r="Q68" i="13"/>
  <c r="Q69" i="13"/>
  <c r="Q70" i="13"/>
  <c r="Q67" i="13"/>
  <c r="Q66" i="13"/>
  <c r="S73" i="13" l="1"/>
  <c r="S66" i="13"/>
  <c r="S38" i="13"/>
  <c r="S50" i="13"/>
  <c r="S49" i="13"/>
  <c r="S47" i="13"/>
  <c r="S46" i="13"/>
  <c r="S45" i="13"/>
  <c r="S43" i="13"/>
  <c r="S42" i="13"/>
  <c r="S39" i="13"/>
  <c r="S40" i="13"/>
  <c r="S41" i="13"/>
  <c r="S36" i="13"/>
  <c r="S37" i="13"/>
  <c r="S33" i="13"/>
  <c r="S34" i="13"/>
  <c r="S35" i="13"/>
  <c r="S30" i="13"/>
  <c r="S31" i="13"/>
  <c r="S32" i="13"/>
  <c r="S29" i="13"/>
  <c r="Q30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Q46" i="13"/>
  <c r="Q47" i="13"/>
  <c r="Q48" i="13"/>
  <c r="Q49" i="13"/>
  <c r="Q50" i="13"/>
  <c r="Q29" i="13"/>
  <c r="S28" i="13"/>
  <c r="Q28" i="13" l="1"/>
  <c r="S27" i="13"/>
  <c r="S26" i="13"/>
  <c r="Q27" i="13"/>
  <c r="Q26" i="13"/>
  <c r="Q25" i="13"/>
  <c r="Q22" i="13" l="1"/>
  <c r="S22" i="13"/>
  <c r="S25" i="13"/>
  <c r="S24" i="13"/>
  <c r="S19" i="13"/>
  <c r="S18" i="13"/>
  <c r="Q23" i="13"/>
  <c r="Q24" i="13"/>
  <c r="Q19" i="13"/>
  <c r="Q20" i="13"/>
  <c r="Q18" i="13"/>
  <c r="Q17" i="13"/>
  <c r="Q16" i="13"/>
  <c r="S16" i="13"/>
  <c r="P17" i="13" l="1"/>
  <c r="M17" i="13"/>
  <c r="J17" i="13"/>
  <c r="S17" i="13" l="1"/>
  <c r="Q65" i="12"/>
  <c r="Q64" i="12"/>
  <c r="S63" i="12"/>
  <c r="Q63" i="12"/>
  <c r="S60" i="12"/>
  <c r="Q60" i="12"/>
  <c r="Q58" i="12"/>
  <c r="Q61" i="12"/>
  <c r="Q62" i="12"/>
  <c r="Q59" i="12"/>
  <c r="P59" i="12" l="1"/>
  <c r="M59" i="12"/>
  <c r="M58" i="12" s="1"/>
  <c r="J59" i="12"/>
  <c r="S42" i="12"/>
  <c r="Q42" i="12"/>
  <c r="S41" i="12"/>
  <c r="Q41" i="12"/>
  <c r="Q40" i="12"/>
  <c r="P40" i="12"/>
  <c r="M40" i="12"/>
  <c r="S40" i="12" s="1"/>
  <c r="J40" i="12"/>
  <c r="Q39" i="12"/>
  <c r="Q38" i="12"/>
  <c r="S39" i="12"/>
  <c r="S38" i="12"/>
  <c r="Q37" i="12"/>
  <c r="Q36" i="12"/>
  <c r="P37" i="12"/>
  <c r="P36" i="12" s="1"/>
  <c r="M37" i="12"/>
  <c r="M36" i="12" s="1"/>
  <c r="J37" i="12"/>
  <c r="J36" i="12" s="1"/>
  <c r="S37" i="12" l="1"/>
  <c r="S36" i="12"/>
  <c r="P58" i="12"/>
  <c r="S58" i="12" s="1"/>
  <c r="S59" i="12"/>
  <c r="Q20" i="12"/>
  <c r="Q19" i="12"/>
  <c r="S19" i="12"/>
  <c r="S20" i="12"/>
  <c r="Q18" i="12" l="1"/>
  <c r="S18" i="12"/>
  <c r="S17" i="12"/>
  <c r="Q17" i="12"/>
  <c r="Q16" i="12"/>
  <c r="Q15" i="12"/>
  <c r="P16" i="12"/>
  <c r="S16" i="12" s="1"/>
  <c r="M16" i="12"/>
  <c r="J16" i="12"/>
  <c r="P15" i="12" l="1"/>
  <c r="S15" i="12" s="1"/>
  <c r="S37" i="11"/>
  <c r="S36" i="11"/>
  <c r="Q37" i="11"/>
  <c r="Q36" i="11"/>
  <c r="Q35" i="11"/>
  <c r="P35" i="11"/>
  <c r="M35" i="11"/>
  <c r="S34" i="11"/>
  <c r="S33" i="11"/>
  <c r="Q34" i="11"/>
  <c r="Q33" i="11"/>
  <c r="Q32" i="11"/>
  <c r="P32" i="11"/>
  <c r="M32" i="11"/>
  <c r="S32" i="11" s="1"/>
  <c r="J32" i="11"/>
  <c r="S35" i="11" l="1"/>
  <c r="S31" i="11"/>
  <c r="S29" i="11"/>
  <c r="S28" i="11"/>
  <c r="Q29" i="11"/>
  <c r="Q30" i="11"/>
  <c r="Q31" i="11"/>
  <c r="Q28" i="11"/>
  <c r="J27" i="11"/>
  <c r="P27" i="11"/>
  <c r="M27" i="11"/>
  <c r="G27" i="11"/>
  <c r="S26" i="11"/>
  <c r="S25" i="11"/>
  <c r="Q26" i="11"/>
  <c r="Q25" i="11"/>
  <c r="Q24" i="11"/>
  <c r="P24" i="11"/>
  <c r="M24" i="11"/>
  <c r="G24" i="11"/>
  <c r="J24" i="11"/>
  <c r="S23" i="11"/>
  <c r="S21" i="11"/>
  <c r="S19" i="11"/>
  <c r="Q22" i="11"/>
  <c r="Q18" i="11"/>
  <c r="Q19" i="11"/>
  <c r="Q21" i="11"/>
  <c r="S24" i="11" l="1"/>
  <c r="S27" i="11"/>
  <c r="S18" i="11"/>
  <c r="Q17" i="11"/>
  <c r="Q16" i="11"/>
  <c r="P17" i="11"/>
  <c r="P16" i="11" s="1"/>
  <c r="J17" i="11"/>
  <c r="J16" i="11" s="1"/>
  <c r="M17" i="11"/>
  <c r="M16" i="11" s="1"/>
  <c r="S16" i="11" l="1"/>
  <c r="S17" i="11"/>
  <c r="S151" i="10"/>
  <c r="S152" i="10"/>
  <c r="S153" i="10"/>
  <c r="S150" i="10"/>
  <c r="Q151" i="10"/>
  <c r="Q152" i="10"/>
  <c r="Q150" i="10"/>
  <c r="Q149" i="10"/>
  <c r="P149" i="10"/>
  <c r="M149" i="10"/>
  <c r="J149" i="10"/>
  <c r="S149" i="10" l="1"/>
  <c r="Q132" i="10"/>
  <c r="S133" i="10"/>
  <c r="S132" i="10"/>
  <c r="Q133" i="10"/>
  <c r="P131" i="10"/>
  <c r="M131" i="10"/>
  <c r="S131" i="10" s="1"/>
  <c r="J131" i="10"/>
  <c r="Q134" i="10" l="1"/>
  <c r="S115" i="10"/>
  <c r="S114" i="10"/>
  <c r="Q115" i="10"/>
  <c r="Q114" i="10"/>
  <c r="P113" i="10" l="1"/>
  <c r="M113" i="10"/>
  <c r="J113" i="10"/>
  <c r="AD97" i="10"/>
  <c r="S94" i="10"/>
  <c r="Q95" i="10"/>
  <c r="Q96" i="10"/>
  <c r="Q94" i="10"/>
  <c r="Q93" i="10"/>
  <c r="P93" i="10"/>
  <c r="M93" i="10"/>
  <c r="J93" i="10"/>
  <c r="S93" i="10" l="1"/>
  <c r="S113" i="10"/>
  <c r="S90" i="10"/>
  <c r="S91" i="10"/>
  <c r="S92" i="10"/>
  <c r="Q90" i="10"/>
  <c r="Q91" i="10"/>
  <c r="Q92" i="10"/>
  <c r="S89" i="10"/>
  <c r="Q89" i="10"/>
  <c r="S88" i="10"/>
  <c r="S87" i="10"/>
  <c r="S85" i="10" l="1"/>
  <c r="S84" i="10"/>
  <c r="S81" i="10"/>
  <c r="S78" i="10"/>
  <c r="S74" i="10"/>
  <c r="S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71" i="10"/>
  <c r="Q70" i="10"/>
  <c r="M70" i="10"/>
  <c r="P70" i="10" l="1"/>
  <c r="S70" i="10" s="1"/>
  <c r="S68" i="10"/>
  <c r="S67" i="10"/>
  <c r="S66" i="10"/>
  <c r="Q69" i="10"/>
  <c r="Q68" i="10"/>
  <c r="Q67" i="10"/>
  <c r="Q66" i="10"/>
  <c r="Q65" i="10"/>
  <c r="P65" i="10" l="1"/>
  <c r="M65" i="10"/>
  <c r="J65" i="10"/>
  <c r="Q62" i="10"/>
  <c r="S62" i="10"/>
  <c r="Q63" i="10"/>
  <c r="Q61" i="10"/>
  <c r="P61" i="10"/>
  <c r="M61" i="10"/>
  <c r="J61" i="10"/>
  <c r="S45" i="10"/>
  <c r="S43" i="10"/>
  <c r="Q45" i="10"/>
  <c r="Q44" i="10"/>
  <c r="Q43" i="10"/>
  <c r="P42" i="10"/>
  <c r="P41" i="10" s="1"/>
  <c r="M42" i="10"/>
  <c r="J42" i="10"/>
  <c r="J41" i="10" s="1"/>
  <c r="Q41" i="10"/>
  <c r="S61" i="10" l="1"/>
  <c r="S65" i="10"/>
  <c r="M41" i="10"/>
  <c r="S41" i="10" s="1"/>
  <c r="S42" i="10"/>
  <c r="P22" i="10"/>
  <c r="P21" i="10" s="1"/>
  <c r="M22" i="10"/>
  <c r="M21" i="10" s="1"/>
  <c r="J22" i="10"/>
  <c r="J21" i="10" s="1"/>
  <c r="S25" i="10"/>
  <c r="S24" i="10"/>
  <c r="Q25" i="10"/>
  <c r="Q24" i="10"/>
  <c r="Q23" i="10"/>
  <c r="Q22" i="10"/>
  <c r="Q26" i="10" l="1"/>
  <c r="S22" i="10"/>
  <c r="Q140" i="9" l="1"/>
  <c r="Q139" i="9"/>
  <c r="Q136" i="9"/>
  <c r="Q133" i="9"/>
  <c r="Q132" i="9"/>
  <c r="S139" i="9" l="1"/>
  <c r="S138" i="9"/>
  <c r="S134" i="9"/>
  <c r="S135" i="9"/>
  <c r="S136" i="9"/>
  <c r="S137" i="9"/>
  <c r="Q137" i="9"/>
  <c r="Q134" i="9"/>
  <c r="Q135" i="9"/>
  <c r="S133" i="9"/>
  <c r="P132" i="9" l="1"/>
  <c r="M132" i="9"/>
  <c r="J132" i="9"/>
  <c r="S132" i="9" l="1"/>
  <c r="Q114" i="9"/>
  <c r="Q115" i="9"/>
  <c r="S111" i="9" l="1"/>
  <c r="S112" i="9"/>
  <c r="S113" i="9"/>
  <c r="S110" i="9"/>
  <c r="Q111" i="9"/>
  <c r="Q112" i="9"/>
  <c r="Q113" i="9"/>
  <c r="P109" i="9" l="1"/>
  <c r="M109" i="9"/>
  <c r="J109" i="9"/>
  <c r="P88" i="9"/>
  <c r="M88" i="9"/>
  <c r="J88" i="9"/>
  <c r="M65" i="9"/>
  <c r="J65" i="9"/>
  <c r="P65" i="9"/>
  <c r="M63" i="9"/>
  <c r="M48" i="9"/>
  <c r="Q93" i="9"/>
  <c r="S92" i="9"/>
  <c r="S89" i="9"/>
  <c r="Q89" i="9"/>
  <c r="Q88" i="9"/>
  <c r="M17" i="9" l="1"/>
  <c r="S109" i="9"/>
  <c r="S88" i="9"/>
  <c r="S56" i="9" l="1"/>
  <c r="G48" i="9"/>
  <c r="P48" i="9"/>
  <c r="S70" i="9"/>
  <c r="Q72" i="9"/>
  <c r="Q71" i="9"/>
  <c r="Q70" i="9"/>
  <c r="S68" i="9"/>
  <c r="Q68" i="9"/>
  <c r="S66" i="9"/>
  <c r="Q67" i="9"/>
  <c r="Q66" i="9"/>
  <c r="Q65" i="9"/>
  <c r="P63" i="9" l="1"/>
  <c r="S63" i="9" s="1"/>
  <c r="P17" i="9" l="1"/>
  <c r="Q61" i="9"/>
  <c r="Q62" i="9"/>
  <c r="S59" i="9"/>
  <c r="Q59" i="9"/>
  <c r="S65" i="9"/>
  <c r="S61" i="9"/>
  <c r="S58" i="9"/>
  <c r="Q60" i="9"/>
  <c r="Q57" i="9"/>
  <c r="S55" i="9" l="1"/>
  <c r="Q55" i="9"/>
  <c r="S54" i="9"/>
  <c r="Q53" i="9"/>
  <c r="S52" i="9"/>
  <c r="Q52" i="9"/>
  <c r="S51" i="9" l="1"/>
  <c r="S48" i="9"/>
  <c r="Q54" i="9"/>
  <c r="Q56" i="9"/>
  <c r="Q69" i="9"/>
  <c r="Q48" i="9"/>
  <c r="Q73" i="9" l="1"/>
  <c r="Q30" i="9"/>
  <c r="Q32" i="9"/>
  <c r="S31" i="9" l="1"/>
  <c r="S30" i="9"/>
  <c r="S18" i="9"/>
  <c r="S17" i="9"/>
  <c r="Q23" i="9"/>
  <c r="Q24" i="9"/>
  <c r="Q26" i="9"/>
  <c r="Q27" i="9"/>
  <c r="Q29" i="9"/>
  <c r="Q31" i="9"/>
  <c r="Q19" i="9"/>
  <c r="Q20" i="9"/>
  <c r="Q21" i="9"/>
  <c r="Q22" i="9"/>
  <c r="Q18" i="9"/>
  <c r="Q17" i="9"/>
  <c r="Q33" i="9" l="1"/>
  <c r="AD62" i="9"/>
  <c r="AD61" i="9"/>
  <c r="AD91" i="9" l="1"/>
  <c r="AD129" i="13" l="1"/>
  <c r="AD128" i="13"/>
  <c r="AD106" i="13"/>
  <c r="AD107" i="13"/>
  <c r="AD108" i="13"/>
  <c r="AD109" i="13"/>
  <c r="AD110" i="13"/>
  <c r="AD111" i="13"/>
  <c r="AD67" i="13"/>
  <c r="AD68" i="13"/>
  <c r="AD69" i="13"/>
  <c r="AD70" i="13"/>
  <c r="AD71" i="13"/>
  <c r="AD72" i="13"/>
  <c r="AD73" i="13"/>
  <c r="AD74" i="13"/>
  <c r="AD75" i="13"/>
  <c r="AD76" i="13"/>
  <c r="AD77" i="13"/>
  <c r="AD78" i="13"/>
  <c r="AD79" i="13"/>
  <c r="AD80" i="13"/>
  <c r="AD81" i="13"/>
  <c r="AD82" i="13"/>
  <c r="AD83" i="13"/>
  <c r="AD84" i="13"/>
  <c r="AD85" i="13"/>
  <c r="AD86" i="13"/>
  <c r="AD87" i="13"/>
  <c r="AD88" i="13"/>
  <c r="AD89" i="13"/>
  <c r="AD66" i="13"/>
  <c r="AD17" i="13"/>
  <c r="AD18" i="13"/>
  <c r="AD19" i="13"/>
  <c r="AD20" i="13"/>
  <c r="AD21" i="13"/>
  <c r="AD22" i="13"/>
  <c r="AD23" i="13"/>
  <c r="AD24" i="13"/>
  <c r="AD25" i="13"/>
  <c r="AD27" i="13"/>
  <c r="AD28" i="13"/>
  <c r="AD29" i="13"/>
  <c r="AD30" i="13"/>
  <c r="AD31" i="13"/>
  <c r="AD32" i="13"/>
  <c r="AD33" i="13"/>
  <c r="AD34" i="13"/>
  <c r="AD35" i="13"/>
  <c r="AD36" i="13"/>
  <c r="AD37" i="13"/>
  <c r="AD38" i="13"/>
  <c r="AD39" i="13"/>
  <c r="AD40" i="13"/>
  <c r="AD41" i="13"/>
  <c r="AD42" i="13"/>
  <c r="AD43" i="13"/>
  <c r="AD44" i="13"/>
  <c r="AD45" i="13"/>
  <c r="AD46" i="13"/>
  <c r="AD47" i="13"/>
  <c r="AD48" i="13"/>
  <c r="AD49" i="13"/>
  <c r="AD50" i="13"/>
  <c r="AD16" i="13"/>
  <c r="J58" i="12"/>
  <c r="H58" i="12"/>
  <c r="H36" i="12"/>
  <c r="J15" i="12"/>
  <c r="AD59" i="12"/>
  <c r="AD60" i="12"/>
  <c r="AD61" i="12"/>
  <c r="AD62" i="12"/>
  <c r="AD63" i="12"/>
  <c r="AD64" i="12"/>
  <c r="AD65" i="12"/>
  <c r="AD38" i="12"/>
  <c r="AD39" i="12"/>
  <c r="AD40" i="12"/>
  <c r="AD41" i="12"/>
  <c r="AD42" i="12"/>
  <c r="AD37" i="12"/>
  <c r="AD16" i="12"/>
  <c r="AD17" i="12"/>
  <c r="AD18" i="12"/>
  <c r="AD19" i="12"/>
  <c r="AD20" i="12"/>
  <c r="AD15" i="12"/>
  <c r="AD32" i="11"/>
  <c r="AD18" i="11"/>
  <c r="AD19" i="11"/>
  <c r="AD20" i="11"/>
  <c r="AD21" i="11"/>
  <c r="AD22" i="11"/>
  <c r="AD23" i="11"/>
  <c r="AD24" i="11"/>
  <c r="AD25" i="11"/>
  <c r="AD26" i="11"/>
  <c r="AD27" i="11"/>
  <c r="AD28" i="11"/>
  <c r="AD29" i="11"/>
  <c r="AD30" i="11"/>
  <c r="AD31" i="11"/>
  <c r="AD33" i="11"/>
  <c r="AD34" i="11"/>
  <c r="AD36" i="11"/>
  <c r="AD37" i="11"/>
  <c r="AD16" i="11"/>
  <c r="AD150" i="10"/>
  <c r="AD151" i="10"/>
  <c r="AD152" i="10"/>
  <c r="AD153" i="10"/>
  <c r="AD94" i="10"/>
  <c r="AD95" i="10"/>
  <c r="AD96" i="10"/>
  <c r="AD149" i="10"/>
  <c r="AD132" i="10"/>
  <c r="AD133" i="10"/>
  <c r="AD131" i="10"/>
  <c r="AD114" i="10"/>
  <c r="AD115" i="10"/>
  <c r="AD113" i="10"/>
  <c r="AD62" i="10"/>
  <c r="AD63" i="10"/>
  <c r="AD64" i="10"/>
  <c r="AD65" i="10"/>
  <c r="AD66" i="10"/>
  <c r="AD67" i="10"/>
  <c r="AD68" i="10"/>
  <c r="AD69" i="10"/>
  <c r="AD70" i="10"/>
  <c r="AD71" i="10"/>
  <c r="AD72" i="10"/>
  <c r="AD73" i="10"/>
  <c r="AD74" i="10"/>
  <c r="AD75" i="10"/>
  <c r="AD76" i="10"/>
  <c r="AD77" i="10"/>
  <c r="AD78" i="10"/>
  <c r="AD79" i="10"/>
  <c r="AD80" i="10"/>
  <c r="AD81" i="10"/>
  <c r="AD82" i="10"/>
  <c r="AD83" i="10"/>
  <c r="AD84" i="10"/>
  <c r="AD85" i="10"/>
  <c r="AD86" i="10"/>
  <c r="AD87" i="10"/>
  <c r="AD88" i="10"/>
  <c r="AD89" i="10"/>
  <c r="AD90" i="10"/>
  <c r="AD91" i="10"/>
  <c r="AD92" i="10"/>
  <c r="AD93" i="10"/>
  <c r="AD61" i="10"/>
  <c r="AD43" i="10"/>
  <c r="AD44" i="10"/>
  <c r="AD45" i="10"/>
  <c r="AD41" i="10"/>
  <c r="AD23" i="10"/>
  <c r="AD24" i="10"/>
  <c r="AD25" i="10"/>
  <c r="AD18" i="9"/>
  <c r="AD19" i="9"/>
  <c r="AD20" i="9"/>
  <c r="AD21" i="9"/>
  <c r="AD22" i="9"/>
  <c r="AD23" i="9"/>
  <c r="AD24" i="9"/>
  <c r="AD25" i="9"/>
  <c r="AD26" i="9"/>
  <c r="AD27" i="9"/>
  <c r="AD28" i="9"/>
  <c r="AD29" i="9"/>
  <c r="AD30" i="9"/>
  <c r="AD31" i="9"/>
  <c r="AD32" i="9"/>
  <c r="AD48" i="9"/>
  <c r="AD49" i="9"/>
  <c r="AD50" i="9"/>
  <c r="AD52" i="9"/>
  <c r="AD53" i="9"/>
  <c r="AD54" i="9"/>
  <c r="AD55" i="9"/>
  <c r="AD56" i="9"/>
  <c r="AD57" i="9"/>
  <c r="AD51" i="9"/>
  <c r="AD58" i="9"/>
  <c r="AD59" i="9"/>
  <c r="AD60" i="9"/>
  <c r="AD64" i="9"/>
  <c r="AD65" i="9"/>
  <c r="AD66" i="9"/>
  <c r="AD67" i="9"/>
  <c r="AD68" i="9"/>
  <c r="AD69" i="9"/>
  <c r="AD70" i="9"/>
  <c r="AD71" i="9"/>
  <c r="AD72" i="9"/>
  <c r="AD88" i="9"/>
  <c r="AD89" i="9"/>
  <c r="AD90" i="9"/>
  <c r="AD92" i="9"/>
  <c r="AD93" i="9"/>
  <c r="AD109" i="9"/>
  <c r="AD110" i="9"/>
  <c r="AD111" i="9"/>
  <c r="AD112" i="9"/>
  <c r="AD113" i="9"/>
  <c r="AD114" i="9"/>
  <c r="AD115" i="9"/>
  <c r="AD116" i="9"/>
  <c r="AD132" i="9"/>
  <c r="AD133" i="9"/>
  <c r="AD134" i="9"/>
  <c r="AD135" i="9"/>
  <c r="AD136" i="9"/>
  <c r="AD137" i="9"/>
  <c r="AD138" i="9"/>
  <c r="AD139" i="9"/>
  <c r="AD140" i="9"/>
  <c r="AD17" i="9"/>
  <c r="AD21" i="10" l="1"/>
  <c r="S21" i="10"/>
  <c r="AD22" i="10"/>
  <c r="AJ28" i="13"/>
  <c r="Q51" i="13"/>
  <c r="AD105" i="13" l="1"/>
  <c r="AD112" i="13"/>
  <c r="AD63" i="9" l="1"/>
  <c r="J63" i="9"/>
  <c r="J17" i="9" s="1"/>
  <c r="AD35" i="11" l="1"/>
  <c r="J35" i="11"/>
  <c r="AD17" i="11" l="1"/>
  <c r="G17" i="11"/>
  <c r="AD58" i="12" l="1"/>
  <c r="AD42" i="10" l="1"/>
  <c r="Q130" i="13" l="1"/>
  <c r="Q114" i="13"/>
  <c r="Q143" i="13" l="1"/>
  <c r="Q144" i="13"/>
  <c r="Q131" i="13"/>
  <c r="Q90" i="13" l="1"/>
  <c r="Q142" i="13" l="1"/>
  <c r="Q91" i="13"/>
  <c r="Q141" i="13" l="1"/>
  <c r="Q145" i="13" s="1"/>
  <c r="Q146" i="13" s="1"/>
  <c r="Q52" i="13"/>
  <c r="Q43" i="12"/>
  <c r="Q21" i="12"/>
  <c r="Q66" i="12"/>
  <c r="Q78" i="12" l="1"/>
  <c r="Q22" i="12"/>
  <c r="Q79" i="12"/>
  <c r="Q44" i="12"/>
  <c r="Q80" i="12"/>
  <c r="Q67" i="12"/>
  <c r="Q81" i="12" l="1"/>
  <c r="Q82" i="12" s="1"/>
  <c r="Q38" i="11" l="1"/>
  <c r="Q50" i="11" l="1"/>
  <c r="Q51" i="11" s="1"/>
  <c r="Q52" i="11" s="1"/>
  <c r="Q39" i="11"/>
  <c r="Q116" i="10" l="1"/>
  <c r="Q154" i="10"/>
  <c r="Q169" i="10" l="1"/>
  <c r="Q117" i="10"/>
  <c r="Q171" i="10"/>
  <c r="Q155" i="10"/>
  <c r="Q170" i="10"/>
  <c r="Q135" i="10"/>
  <c r="Q98" i="10" l="1"/>
  <c r="Q46" i="10"/>
  <c r="Q166" i="10" l="1"/>
  <c r="Q27" i="10"/>
  <c r="Q168" i="10"/>
  <c r="Q99" i="10"/>
  <c r="Q47" i="10"/>
  <c r="Q167" i="10"/>
  <c r="Q172" i="10" l="1"/>
  <c r="Q173" i="10" s="1"/>
  <c r="Q141" i="9"/>
  <c r="Q156" i="9" l="1"/>
  <c r="Q157" i="9"/>
  <c r="Q142" i="9"/>
  <c r="Q118" i="9" l="1"/>
  <c r="Q94" i="9"/>
  <c r="Q95" i="9" s="1"/>
  <c r="Q155" i="9" l="1"/>
  <c r="Q154" i="9" l="1"/>
  <c r="Q74" i="9"/>
  <c r="Q34" i="9" l="1"/>
  <c r="Q153" i="9" l="1"/>
  <c r="Q158" i="9" s="1"/>
  <c r="Q159" i="9" s="1"/>
  <c r="AD26" i="13" l="1"/>
</calcChain>
</file>

<file path=xl/comments1.xml><?xml version="1.0" encoding="utf-8"?>
<comments xmlns="http://schemas.openxmlformats.org/spreadsheetml/2006/main">
  <authors>
    <author>W10 PRO</author>
    <author>Ultimate</author>
  </authors>
  <commentList>
    <comment ref="N22" authorId="0" shapeId="0">
      <text>
        <r>
          <rPr>
            <b/>
            <sz val="12"/>
            <color indexed="81"/>
            <rFont val="Tahoma"/>
            <family val="2"/>
          </rPr>
          <t>Jumlah peserta didik PAUD/Jumlah penduduk usia 5-6 th dikali 100</t>
        </r>
      </text>
    </comment>
    <comment ref="E25" authorId="0" shapeId="0">
      <text>
        <r>
          <rPr>
            <b/>
            <sz val="12"/>
            <color indexed="81"/>
            <rFont val="Tahoma"/>
            <family val="2"/>
          </rPr>
          <t>Jumlah siswa putus sekolah/jumlah seluruh siswa dikali 100</t>
        </r>
      </text>
    </comment>
    <comment ref="H30" authorId="0" shapeId="0">
      <text>
        <r>
          <rPr>
            <b/>
            <sz val="14"/>
            <color indexed="81"/>
            <rFont val="Tahoma"/>
            <family val="2"/>
          </rPr>
          <t>Bab VI 100</t>
        </r>
      </text>
    </comment>
    <comment ref="N52" authorId="0" shapeId="0">
      <text>
        <r>
          <rPr>
            <b/>
            <sz val="12"/>
            <color indexed="81"/>
            <rFont val="Tahoma"/>
            <family val="2"/>
          </rPr>
          <t>Jumlah poskesdes/jumlah desa dikali 100</t>
        </r>
      </text>
    </comment>
    <comment ref="D53" authorId="0" shapeId="0">
      <text>
        <r>
          <rPr>
            <b/>
            <sz val="9"/>
            <color indexed="81"/>
            <rFont val="Tahoma"/>
            <family val="2"/>
          </rPr>
          <t>W10 PRO: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Capaian Triwulanan agar diakumulasi</t>
        </r>
      </text>
    </comment>
    <comment ref="N53" authorId="0" shapeId="0">
      <text>
        <r>
          <rPr>
            <b/>
            <sz val="11"/>
            <color indexed="81"/>
            <rFont val="Tahoma"/>
            <family val="2"/>
          </rPr>
          <t>Jumlah alkes rata-rata per PKM/Jumlah alkes standar per PKM dikali 100</t>
        </r>
      </text>
    </comment>
    <comment ref="N56" authorId="0" shapeId="0">
      <text>
        <r>
          <rPr>
            <b/>
            <sz val="12"/>
            <color indexed="81"/>
            <rFont val="Tahoma"/>
            <family val="2"/>
          </rPr>
          <t>Rata-rata capaian 6 indikator pemenuhan SPM penyakit menular dan tidak menular</t>
        </r>
      </text>
    </comment>
    <comment ref="D57" authorId="0" shapeId="0">
      <text>
        <r>
          <rPr>
            <b/>
            <sz val="9"/>
            <color indexed="81"/>
            <rFont val="Tahoma"/>
            <family val="2"/>
          </rPr>
          <t>W10 PRO: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Capaian triwulanan agar diakumulasi</t>
        </r>
      </text>
    </comment>
    <comment ref="N57" authorId="0" shapeId="0">
      <text>
        <r>
          <rPr>
            <b/>
            <sz val="12"/>
            <color indexed="81"/>
            <rFont val="Tahoma"/>
            <family val="2"/>
          </rPr>
          <t>rata-rata capaian 5 indikator pengendalian penyakit menular</t>
        </r>
      </text>
    </comment>
    <comment ref="H59" authorId="0" shapeId="0">
      <text>
        <r>
          <rPr>
            <b/>
            <sz val="14"/>
            <color indexed="81"/>
            <rFont val="Tahoma"/>
            <family val="2"/>
          </rPr>
          <t>Bab VI 89,28</t>
        </r>
      </text>
    </comment>
    <comment ref="N59" authorId="0" shapeId="0">
      <text>
        <r>
          <rPr>
            <b/>
            <sz val="11"/>
            <color indexed="81"/>
            <rFont val="Tahoma"/>
            <family val="2"/>
          </rPr>
          <t>jumlah organisasi yg menindaklanjuti kesepakatan PUP/Jumlah organisasi yg menyepakati PUP dikali 100</t>
        </r>
      </text>
    </comment>
    <comment ref="N60" authorId="0" shapeId="0">
      <text>
        <r>
          <rPr>
            <b/>
            <sz val="12"/>
            <color indexed="81"/>
            <rFont val="Tahoma"/>
            <family val="2"/>
          </rPr>
          <t>jumlah peserta KB aktif/jumlah PUS dikali 100</t>
        </r>
      </text>
    </comment>
    <comment ref="H61" authorId="0" shapeId="0">
      <text>
        <r>
          <rPr>
            <b/>
            <sz val="14"/>
            <color indexed="81"/>
            <rFont val="Tahoma"/>
            <family val="2"/>
          </rPr>
          <t>Bab VI 89,28</t>
        </r>
      </text>
    </comment>
    <comment ref="D71" authorId="0" shapeId="0">
      <text>
        <r>
          <rPr>
            <b/>
            <sz val="12"/>
            <color indexed="81"/>
            <rFont val="Tahoma"/>
            <family val="2"/>
          </rPr>
          <t>Tidak digunakan lagi di tahun 2020</t>
        </r>
      </text>
    </comment>
    <comment ref="C90" authorId="1" shapeId="0">
      <text>
        <r>
          <rPr>
            <b/>
            <sz val="9"/>
            <color indexed="81"/>
            <rFont val="Tahoma"/>
            <family val="2"/>
          </rPr>
          <t>Ultimate:</t>
        </r>
        <r>
          <rPr>
            <sz val="9"/>
            <color indexed="81"/>
            <rFont val="Tahoma"/>
            <family val="2"/>
          </rPr>
          <t xml:space="preserve">
Program tahun 2020</t>
        </r>
      </text>
    </comment>
    <comment ref="H133" authorId="0" shapeId="0">
      <text>
        <r>
          <rPr>
            <b/>
            <sz val="14"/>
            <color indexed="81"/>
            <rFont val="Tahoma"/>
            <family val="2"/>
          </rPr>
          <t>Bab VI 52</t>
        </r>
      </text>
    </comment>
  </commentList>
</comments>
</file>

<file path=xl/comments2.xml><?xml version="1.0" encoding="utf-8"?>
<comments xmlns="http://schemas.openxmlformats.org/spreadsheetml/2006/main">
  <authors>
    <author>W10 PRO</author>
    <author>user</author>
  </authors>
  <commentList>
    <comment ref="H43" authorId="0" shapeId="0">
      <text>
        <r>
          <rPr>
            <b/>
            <sz val="14"/>
            <color indexed="81"/>
            <rFont val="Tahoma"/>
            <family val="2"/>
          </rPr>
          <t>Bab VI 4,11</t>
        </r>
      </text>
    </comment>
    <comment ref="K66" authorId="0" shapeId="0">
      <text>
        <r>
          <rPr>
            <b/>
            <sz val="14"/>
            <color indexed="81"/>
            <rFont val="Tahoma"/>
            <family val="2"/>
          </rPr>
          <t>Bab VI 10</t>
        </r>
      </text>
    </comment>
    <comment ref="Q66" authorId="0" shapeId="0">
      <text>
        <r>
          <rPr>
            <b/>
            <sz val="14"/>
            <color indexed="81"/>
            <rFont val="Tahoma"/>
            <family val="2"/>
          </rPr>
          <t>Peningkatan atau penurunan</t>
        </r>
      </text>
    </comment>
    <comment ref="H68" authorId="0" shapeId="0">
      <text>
        <r>
          <rPr>
            <b/>
            <sz val="14"/>
            <color indexed="81"/>
            <rFont val="Tahoma"/>
            <family val="2"/>
          </rPr>
          <t>Bab VI 97,64</t>
        </r>
      </text>
    </comment>
    <comment ref="AB68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 m plus DAK
</t>
        </r>
      </text>
    </comment>
    <comment ref="D95" authorId="0" shapeId="0">
      <text>
        <r>
          <rPr>
            <b/>
            <sz val="9"/>
            <color indexed="81"/>
            <rFont val="Tahoma"/>
            <family val="2"/>
          </rPr>
          <t>W10 PRO: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Anggaran jadi satu dengan indikator Usaha Kecil</t>
        </r>
      </text>
    </comment>
    <comment ref="N131" authorId="0" shapeId="0">
      <text>
        <r>
          <rPr>
            <b/>
            <sz val="12"/>
            <color indexed="81"/>
            <rFont val="Tahoma"/>
            <family val="2"/>
          </rPr>
          <t>Nilai realisasi investasi (nilai PMDN tahun n - nilai PMDN tahun n-1)/nilai PMDN tahun n-1 dikali 100</t>
        </r>
      </text>
    </comment>
  </commentList>
</comments>
</file>

<file path=xl/comments3.xml><?xml version="1.0" encoding="utf-8"?>
<comments xmlns="http://schemas.openxmlformats.org/spreadsheetml/2006/main">
  <authors>
    <author>W10 PRO</author>
  </authors>
  <commentList>
    <comment ref="N25" authorId="0" shapeId="0">
      <text>
        <r>
          <rPr>
            <b/>
            <sz val="11"/>
            <color indexed="81"/>
            <rFont val="Tahoma"/>
            <family val="2"/>
          </rPr>
          <t>Jumlah ketersediaan air irigasi (1,2 L perdet/ha) pada setiap musim tanam/jumlah ketersediaan air irigasi seluruh hektar dikali 100</t>
        </r>
      </text>
    </comment>
  </commentList>
</comments>
</file>

<file path=xl/comments4.xml><?xml version="1.0" encoding="utf-8"?>
<comments xmlns="http://schemas.openxmlformats.org/spreadsheetml/2006/main">
  <authors>
    <author>W10 PRO</author>
  </authors>
  <commentList>
    <comment ref="E37" authorId="0" shapeId="0">
      <text>
        <r>
          <rPr>
            <b/>
            <sz val="9"/>
            <color indexed="81"/>
            <rFont val="Tahoma"/>
            <family val="2"/>
          </rPr>
          <t>W10 PRO:</t>
        </r>
        <r>
          <rPr>
            <sz val="9"/>
            <color indexed="81"/>
            <rFont val="Tahoma"/>
            <family val="2"/>
          </rPr>
          <t xml:space="preserve">
atau 90,07</t>
        </r>
      </text>
    </comment>
    <comment ref="H39" authorId="0" shapeId="0">
      <text>
        <r>
          <rPr>
            <b/>
            <sz val="16"/>
            <color indexed="81"/>
            <rFont val="Tahoma"/>
            <family val="2"/>
          </rPr>
          <t>Bab VI 52,97</t>
        </r>
      </text>
    </comment>
    <comment ref="N39" authorId="0" shapeId="0">
      <text>
        <r>
          <rPr>
            <b/>
            <sz val="11"/>
            <color indexed="81"/>
            <rFont val="Tahoma"/>
            <family val="2"/>
          </rPr>
          <t>Jumlah organisasi perempuan penyedia pelayanan perlindungan perempuan yg dibina/jumlah organisasi perempuan di kab.hss dikali 100</t>
        </r>
      </text>
    </comment>
    <comment ref="N41" authorId="0" shapeId="0">
      <text>
        <r>
          <rPr>
            <b/>
            <sz val="11"/>
            <color indexed="81"/>
            <rFont val="Tahoma"/>
            <family val="2"/>
          </rPr>
          <t>Jumlah indikator yg terpenuhi/jumlah seluruh indikator dikali 100</t>
        </r>
      </text>
    </comment>
  </commentList>
</comments>
</file>

<file path=xl/comments5.xml><?xml version="1.0" encoding="utf-8"?>
<comments xmlns="http://schemas.openxmlformats.org/spreadsheetml/2006/main">
  <authors>
    <author>W10 PRO</author>
    <author>User</author>
  </authors>
  <commentList>
    <comment ref="C21" authorId="0" shapeId="0">
      <text>
        <r>
          <rPr>
            <b/>
            <sz val="12"/>
            <color indexed="81"/>
            <rFont val="Tahoma"/>
            <family val="2"/>
          </rPr>
          <t>Program dihapus</t>
        </r>
      </text>
    </comment>
    <comment ref="D28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dukcapil,rsud, pmptsp</t>
        </r>
      </text>
    </comment>
    <comment ref="C42" authorId="0" shapeId="0">
      <text>
        <r>
          <rPr>
            <b/>
            <sz val="9"/>
            <color indexed="81"/>
            <rFont val="Tahoma"/>
            <family val="2"/>
          </rPr>
          <t>W10 PRO: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dokumen rpjmd itkab dan setwan, anggran setwan yang sesuai</t>
        </r>
      </text>
    </comment>
    <comment ref="K72" authorId="0" shapeId="0">
      <text>
        <r>
          <rPr>
            <b/>
            <sz val="14"/>
            <color indexed="81"/>
            <rFont val="Tahoma"/>
            <family val="2"/>
          </rPr>
          <t>Bab VI 18</t>
        </r>
      </text>
    </comment>
    <comment ref="H83" authorId="0" shapeId="0">
      <text>
        <r>
          <rPr>
            <b/>
            <sz val="16"/>
            <color indexed="81"/>
            <rFont val="Tahoma"/>
            <family val="2"/>
          </rPr>
          <t>Bab VI 28</t>
        </r>
      </text>
    </comment>
  </commentList>
</comments>
</file>

<file path=xl/sharedStrings.xml><?xml version="1.0" encoding="utf-8"?>
<sst xmlns="http://schemas.openxmlformats.org/spreadsheetml/2006/main" count="2873" uniqueCount="601">
  <si>
    <t>No</t>
  </si>
  <si>
    <t>Program Prioritas</t>
  </si>
  <si>
    <t>K</t>
  </si>
  <si>
    <t>Rp</t>
  </si>
  <si>
    <t>Rasio Capaian Akhir (%)</t>
  </si>
  <si>
    <t>Rata-rata Capaian Kinerja (%)</t>
  </si>
  <si>
    <t>Predikat Kinerja</t>
  </si>
  <si>
    <t>Faktor pendorong keberhasilan pencapaian:</t>
  </si>
  <si>
    <t>Faktor penghambat pencapaian kinerja:</t>
  </si>
  <si>
    <t>Tindak lanjut yang diperlukan dalam RKPD kabupaten/kota berikutnya:</t>
  </si>
  <si>
    <t>Tindak lanjut yang diperlukan dalam RPJMD kabupaten/kota berikutnya:</t>
  </si>
  <si>
    <t>Formulir E.78</t>
  </si>
  <si>
    <t>Sasaran Pembangunan Jangka Menengah:</t>
  </si>
  <si>
    <t>[kolom (12)(K) : kolom (7)(K)] x 100%</t>
  </si>
  <si>
    <t>[Kolom (12)(Rp) : Kolom (7)(Rp)] x 100%</t>
  </si>
  <si>
    <t>[Kolom (22)(Rp) : Kolom (6)(Rp)] x 100%</t>
  </si>
  <si>
    <t>[Kolom (22)(K) : Kolom (6)(K)] x 100%</t>
  </si>
  <si>
    <t>Capaian Pada Akhir Tahun Perencanaan</t>
  </si>
  <si>
    <t>Target Kinerja RPJMD pada Tahun 2023</t>
  </si>
  <si>
    <t>Data Kondisi awal Capaian Kinerja RPJMD Tahun 2018</t>
  </si>
  <si>
    <t>Predikat Kinerja (Buruk, sedang, baik, sangat baik)</t>
  </si>
  <si>
    <t>Program Peningkatan Perencanaan, Pelaporan Capaian Kinerja dan Keuangan</t>
  </si>
  <si>
    <t xml:space="preserve">EVALUASI TERHADAP HASIL RENCANA PEMBANGUNAN JANGKA MENENGAH DAERAH </t>
  </si>
  <si>
    <t>KABUPATEN HULU SUNGAI SELATAN</t>
  </si>
  <si>
    <t>Indeks</t>
  </si>
  <si>
    <t>BB</t>
  </si>
  <si>
    <t>%</t>
  </si>
  <si>
    <t>Program Pengendalian Pembangunan Daerah</t>
  </si>
  <si>
    <t>Program Evaluasi Pembangunan Daerah</t>
  </si>
  <si>
    <t>Nilai</t>
  </si>
  <si>
    <t>Program Peningkatan Pelayanan Kinerja Perangkat Daerah</t>
  </si>
  <si>
    <t>tabel 5.2 rpjmd, misi 5, hal 207</t>
  </si>
  <si>
    <t>tabel  6,1 renstra kolom 5</t>
  </si>
  <si>
    <t>tabel  6,1 renstra kolom 6</t>
  </si>
  <si>
    <t>tabel  6,1 renstra kolom 9</t>
  </si>
  <si>
    <t>tabel  6,1 renstra kolom 18</t>
  </si>
  <si>
    <t>tabel  6,1 Renstra kolom 19</t>
  </si>
  <si>
    <t>tabel  6,1 Renstra kolom 10</t>
  </si>
  <si>
    <t>tabel  6,1 renstra kolom 11</t>
  </si>
  <si>
    <t>sistem emonev triwulan II</t>
  </si>
  <si>
    <t>Program Peningkatan Akses Pendidikan Anak Usia Dini</t>
  </si>
  <si>
    <t>Program Peningkatan Mutu Pendidikan Sekolah Dasar</t>
  </si>
  <si>
    <t>Program Pelayanan Kesehatan Masyarakat</t>
  </si>
  <si>
    <t>A</t>
  </si>
  <si>
    <t>Program Pengembangan dan Pengelolaan Jaringan Irigasi, Rawa dan Jaringan Pengairan Lainnya</t>
  </si>
  <si>
    <t>Program Pengembangan Pengelolaan dan Konservasi Sungai, Danau dan Lainnya</t>
  </si>
  <si>
    <t>Program Pembangunan Jalan dan Jembatan</t>
  </si>
  <si>
    <t>Program Pemeliharaan Jalan dan Jembatan</t>
  </si>
  <si>
    <t>Program Pembangunan Sarana dan Prasarana Publik</t>
  </si>
  <si>
    <t>Program Pemeliharaan Kamtibmas dan Pencegahan Tindak Kriminal</t>
  </si>
  <si>
    <t>Program Pemberdayaan Penyandang Masalah Kesejahteraan Sosial (PMKS)</t>
  </si>
  <si>
    <t>Menurunnya tingkat penganguran terbuka</t>
  </si>
  <si>
    <t>Program Peningkatan Kesempatan Kerja</t>
  </si>
  <si>
    <t>Program Peningkatan Kualitas dan Perlindungan Tenaga Kerja</t>
  </si>
  <si>
    <t>Meningkatnya laju pertumbuhan ekonomi sektor unggulan</t>
  </si>
  <si>
    <t>Program Diversifikasi dan Keamanan Pangan</t>
  </si>
  <si>
    <t>Skor</t>
  </si>
  <si>
    <t>Program Penguatan Cadangan Pangan Pemda dan Masyarakat</t>
  </si>
  <si>
    <t>Program Pengendalian Pencemaran dan Perusakan Lingkungan Hidup</t>
  </si>
  <si>
    <t>Program Pengembangan Kinerja Pengelolaan Persampahan</t>
  </si>
  <si>
    <t>Program Pengembangan Lembaga Ekonomi Perdesaan</t>
  </si>
  <si>
    <t>Program Pembinaan dan Pelayanan Pemerintahan Desa</t>
  </si>
  <si>
    <t>Meningkatnya akuntabilitas instansi pemerintah dan kualitas pelayanan publik</t>
  </si>
  <si>
    <t>Program Peningkatan Realisasi Investasi</t>
  </si>
  <si>
    <t>Program Peningkatan Pelayanan Perizinan</t>
  </si>
  <si>
    <t>Meningkatnya pemanfaatan potensi pariwisata dan kebudayaan bagi masyarakat</t>
  </si>
  <si>
    <t>Program Pengembangan Kemitraan</t>
  </si>
  <si>
    <t>Program Pengembangan Pemasaran Pariwisata</t>
  </si>
  <si>
    <t>Program Pengembangan Destinasi Pariwisata</t>
  </si>
  <si>
    <t>Program Peningkatan Budaya Baca</t>
  </si>
  <si>
    <t>Program Peningkatan Sistem Pengawasan Internal dan Pengendalian Pelaksanaan Kebijakan KDH</t>
  </si>
  <si>
    <t>Program Peningkatan Produksi Perikanan Budidaya</t>
  </si>
  <si>
    <t>Program Peningkatan Produksi Perikanan Tangkap</t>
  </si>
  <si>
    <t>Program Peningkatan Pengolahan dan Pemasaran Hasil Perikanan</t>
  </si>
  <si>
    <t>Program Peningkatan Kesejahteraan Petani Ikan</t>
  </si>
  <si>
    <t>Program Peningkatan Mutu Pendidikan Anak Usia Dini</t>
  </si>
  <si>
    <t>Program Peningkatan Mutu Pendidikan Masyarakat</t>
  </si>
  <si>
    <t>Program Keluarga Berencana dan Kesehatan Reproduksi Remaja (KRR)</t>
  </si>
  <si>
    <t>Program Standarisasi Pelayanan Kesehatan (BLUD)</t>
  </si>
  <si>
    <t>Meningkatnya pelayanan dasar bagi masyarakat</t>
  </si>
  <si>
    <t>Program Peningkatan Peran Serta dan Kesetaraan Gender dalam Pembangunan</t>
  </si>
  <si>
    <t>Program Peningkatan Perlindungan hak Perempuan</t>
  </si>
  <si>
    <t>Program Peningkatan Perlindungan Anak</t>
  </si>
  <si>
    <t>Program Pemenuhan Hak Anak dan Peningkatan Kualitas Hidup Anak</t>
  </si>
  <si>
    <t>Meningkatnya kualitas lingkungan hidup</t>
  </si>
  <si>
    <t>Program Peningkatan Kualitas Pelaporan Keuangan Daerah</t>
  </si>
  <si>
    <t>Meningkatnya penggunaan sistem informasi daerah</t>
  </si>
  <si>
    <t>Meningkatnya kehidupan sosial keagamaan</t>
  </si>
  <si>
    <t>Program peningkatan akses sarana dan prasarana kesehatan</t>
  </si>
  <si>
    <t>Program Peningkatan Kesehatan ibu hamil bersalin, nifas, dan anak</t>
  </si>
  <si>
    <t>Program Pengendalian dan pencegahan penyakit</t>
  </si>
  <si>
    <t>Program Perbaikan Gizi masyarakat</t>
  </si>
  <si>
    <t>Program peningkatan mutu sarana dan prasarana kesehatan</t>
  </si>
  <si>
    <t>Meningkatnya akses dan kualitas pelayanan kesehatan</t>
  </si>
  <si>
    <t>Tercukupinya ketersediaan pangan yang beragam dan aman</t>
  </si>
  <si>
    <t>Program Peningkatan Akses Pendidikan Sekolah Dasar</t>
  </si>
  <si>
    <t>Program Peningkatan Mutu Pendidikan Sekolah Menengah Pertama</t>
  </si>
  <si>
    <t>Program Peningkatan kualitas layanan rumah sakit</t>
  </si>
  <si>
    <t>Program Peningkatan Kualitas Layanan Puskesmas dan Jaringannya</t>
  </si>
  <si>
    <t>Program Peningkatan Kualitas Pelayanan Publik</t>
  </si>
  <si>
    <t>Meningkatnya perlindungan sosial dan masyarakat</t>
  </si>
  <si>
    <t>Program perlindungan penyandang masalah kesejahteraan sosial (PMKS)</t>
  </si>
  <si>
    <t>Menurunnya kemiskinan dan kesenjangan antar wilayah</t>
  </si>
  <si>
    <t>Program Peningkatan usaha sektor perdagangan</t>
  </si>
  <si>
    <t>Program Perlindungan konsumen dan pengamanan perdagangan</t>
  </si>
  <si>
    <t>Program Peningkatan sarana dan jaringan distribusi perdagangan</t>
  </si>
  <si>
    <t>Program Peningkatan Produktivitas Tanaman Pangan</t>
  </si>
  <si>
    <t>Program Peningkatan Produksi Perkebunan</t>
  </si>
  <si>
    <t>Program Peningkatan Produksi Hortikultura</t>
  </si>
  <si>
    <t>Program Peningkatan Pengolahan dan Pemasaran Hasil Pertanian</t>
  </si>
  <si>
    <t>Program Peningkatan Kesejahteraan Petani</t>
  </si>
  <si>
    <t>Program Peningkatan Sarana Prasarana Pertanian</t>
  </si>
  <si>
    <t>Meningkatnya Pendapatan Asli Daerah (PAD)</t>
  </si>
  <si>
    <t>Program Peningkatan dan Pengembangan Pengelolaan PAD dan Dana Perimbangan</t>
  </si>
  <si>
    <t>Program Peningkatan Pengelolaan PBB dan BPHTB</t>
  </si>
  <si>
    <t>Meningkatnya investasi PMDN</t>
  </si>
  <si>
    <t>Program  Penguatan  Iklim  Investasi</t>
  </si>
  <si>
    <t>Meningkatnya infrastruktur ekonomi dan sosial yang berkualitas</t>
  </si>
  <si>
    <t>Meningkatnya kapasitas pemberdayaan kelompok masyarakat</t>
  </si>
  <si>
    <t>Program Peningkatan Pemberdayaan Masyarakat Perdesaaan</t>
  </si>
  <si>
    <t>Meningkatnya pemberdayaan responsif gender dan perlindungan terhadap anak</t>
  </si>
  <si>
    <t>Program Peningkatan Akuntabilitas Kinerja Aparatur dan Instansi Pemerintah</t>
  </si>
  <si>
    <t>Meningkatnya kinerja keuangan dan kinerja birokrasi</t>
  </si>
  <si>
    <t>Program Pemanfaatan Teknologi Informasi</t>
  </si>
  <si>
    <t>Predikat</t>
  </si>
  <si>
    <t>B</t>
  </si>
  <si>
    <t>WTP</t>
  </si>
  <si>
    <t>Program Peningkatan Mutu dan Akses Perpustakaan</t>
  </si>
  <si>
    <t>Persentase Badan Usaha Milik Desa Yang Berkembang</t>
  </si>
  <si>
    <t>Persentase Tenaga Kerja Yang Kompeten</t>
  </si>
  <si>
    <t>Persentase Angkatan Kerja Yang Ditempatkan</t>
  </si>
  <si>
    <t>Persentase Peningkatan Kapasitas Produk Industri Kecil</t>
  </si>
  <si>
    <t>Persentase Koperasi Aktif</t>
  </si>
  <si>
    <t>Thn</t>
  </si>
  <si>
    <t>Rp.</t>
  </si>
  <si>
    <t>Program Promosi kesehatan</t>
  </si>
  <si>
    <t>Persentase penduduk yang memiliki jaminan kesehatan</t>
  </si>
  <si>
    <t>Persentase pemenuhan akses prasarana kesehatan</t>
  </si>
  <si>
    <t>Persentase pemenuhan layanan promosi kesehatan</t>
  </si>
  <si>
    <t>Persentase Pemenuhan pencapaian SPM pelayanan kesehatan dasar pada bayi, balita, anak usia sekolah dasar,  ibu, dan lansia</t>
  </si>
  <si>
    <t>Persentase fasyankes yang terakreditasi paripurna</t>
  </si>
  <si>
    <t>Persentase Pemenuhan pencapaian SPM pelayanan kesehatan dasar penyakit menular dan tidak menular</t>
  </si>
  <si>
    <t>Persentase pemenuhan capaian indikator pengendalian penyakit menular</t>
  </si>
  <si>
    <t>Meningkatnya akses dan kualitas pelayanan pendidikan</t>
  </si>
  <si>
    <t>1. Meningkatnya akses dan kualitas pelayanan pendidikan</t>
  </si>
  <si>
    <t>2. Meningkatnya akses dan kualitas pelayanan kesehatan</t>
  </si>
  <si>
    <t>3. Tercukupinya ketersediaan pangan yang beragam dan aman</t>
  </si>
  <si>
    <t>4. Meningkatnya pelayanan dasar bagi masyarakat</t>
  </si>
  <si>
    <t>5. Meningkatnya perlindungan sosial dan masyarakat</t>
  </si>
  <si>
    <t>Program Peningkatan Akses Pendidikan Sekolah Menengah Pertama</t>
  </si>
  <si>
    <t>APK PAUD Formal</t>
  </si>
  <si>
    <t>Angka Partisipasi Kasar (APK) SD</t>
  </si>
  <si>
    <t>Angka Partisipasi Murni (APM) SD</t>
  </si>
  <si>
    <t>Angka Putus Sekolah (APS) SD</t>
  </si>
  <si>
    <t>Angka Partisipasi Kasar (APK) SMP</t>
  </si>
  <si>
    <t>Angka Partisipasi Murni (APM) SMP</t>
  </si>
  <si>
    <t>Angka Putus Sekolah (APS) SMP</t>
  </si>
  <si>
    <t>Program Peningkatan Akses Pendidikan Masyarakat</t>
  </si>
  <si>
    <t>Angka Partisipasi Sekolah</t>
  </si>
  <si>
    <t>Persentase Peningkatan bahan Pustaka</t>
  </si>
  <si>
    <t>Persentase Jangkauan Layanan Perpustakaan</t>
  </si>
  <si>
    <t>Persentase Perpustakaan Desa dan Keluarahan yang Aktif</t>
  </si>
  <si>
    <t>Persentase pemenuhan akses sarana kesehatan</t>
  </si>
  <si>
    <t>Program Peningkatan Kesehatan Keluarga</t>
  </si>
  <si>
    <t>Persentase organisasi yang menindaklanjuti kesepakatan pendewasaan usia perkawinan</t>
  </si>
  <si>
    <t>Persentase pasangan usia subur yang menjadi peserta KB aktif</t>
  </si>
  <si>
    <t>AAA</t>
  </si>
  <si>
    <t>Program Pembangunan/Pemeliharaan Gedung Pelayanan RSUD Brigjend H. Hasan Basry Kandangan</t>
  </si>
  <si>
    <t>Persentase  Pemenuhan Aspek Prasarana  IPP RSUD</t>
  </si>
  <si>
    <t>Indeks Kepuasan Masyarakat</t>
  </si>
  <si>
    <t>Persentase Fasyankes Yang Terakreditasi Sempurna</t>
  </si>
  <si>
    <t>Jumlah Cadangan Pangan Pemda dan Masyarakat</t>
  </si>
  <si>
    <t>Ton</t>
  </si>
  <si>
    <t>Program Ketersediaan dan Distribusi Pangan</t>
  </si>
  <si>
    <t>Tingkat Fluktuasi harga</t>
  </si>
  <si>
    <t>Persentase Pangan Segar yang Tercemar</t>
  </si>
  <si>
    <t>Skor PPH Konsumsi</t>
  </si>
  <si>
    <t>≤ 20</t>
  </si>
  <si>
    <t>≤ 10</t>
  </si>
  <si>
    <t xml:space="preserve">Persentase Pemenuhan SPM/SNP PAUD </t>
  </si>
  <si>
    <t>Persentase pemenuhan Aspek SPM  Dikmas</t>
  </si>
  <si>
    <t>Persentase pemenuhan SPM/SNP SD</t>
  </si>
  <si>
    <t>Persentase pemenuhan SPM/SNP SMP</t>
  </si>
  <si>
    <t xml:space="preserve">Persentase pemenuhan Kualitas Prasarana Kesehatan  </t>
  </si>
  <si>
    <t>Program Peningkatan Akses dan Mutu Air Bersih</t>
  </si>
  <si>
    <t xml:space="preserve">Persentase penduduk / rumah tangga yang terakses air bersih </t>
  </si>
  <si>
    <t>Program Lingkungan Perumahan dan Permukiman Sehat</t>
  </si>
  <si>
    <t>Persentase kawasan perumahan dan permukiman sehat</t>
  </si>
  <si>
    <t>Program Peningkatan Potensi dan Sumber Kesejahteraan Sosial (PSKS)</t>
  </si>
  <si>
    <t>Cakupan Lembaga/Organisasi sosial, yang aktif dalam penanganan masalah sosial</t>
  </si>
  <si>
    <t>Persentase Kawasan Ketertiban Umum Yang Diobservasi</t>
  </si>
  <si>
    <t xml:space="preserve">Persentase Penanganan Kebakaran dan Pemenuhan Perlindungan Masyarakat </t>
  </si>
  <si>
    <t>Program  Penegakan Peraturan Daerah</t>
  </si>
  <si>
    <t>Cakupan penyelesaian penegakkan perda</t>
  </si>
  <si>
    <t>persentase pemenuhan prasarana penanggulangan bencana</t>
  </si>
  <si>
    <t>Program Penanganan Tanggap Darurat Pasca Bencana</t>
  </si>
  <si>
    <t>Rata-rata tingkat waktu tanggap</t>
  </si>
  <si>
    <t>Program Pelayanan dan Rehabilitasi Kesejahteraan Sosial</t>
  </si>
  <si>
    <t>Tingkat pelayanan sosial terhadap Penyandang Masalah Kesejahteraan Sosial (PMKS)</t>
  </si>
  <si>
    <t>Tingkat rehabilitasi sosial terhadap Penyandang Masalah Kesejahteraan Sosial (PMKS)</t>
  </si>
  <si>
    <t>Program Peningkatan Keluarga Sejahtera</t>
  </si>
  <si>
    <t>Persentase instansi KB yang menyelenggarakan kegiatan sinkronisasi dan keterpaduan program KKBPK</t>
  </si>
  <si>
    <t>Waktu</t>
  </si>
  <si>
    <t>&lt;1 Jam</t>
  </si>
  <si>
    <t>6. Menurunnya kemiskinan dan kesenjangan antar wilayah</t>
  </si>
  <si>
    <t>7. Menurunnya tingkat penganguran terbuka</t>
  </si>
  <si>
    <t>8. Meningkatnya laju pertumbuhan ekonomi sektor unggulan</t>
  </si>
  <si>
    <t>9. Meningkatnya Pendapatan Asli Daerah (PAD)</t>
  </si>
  <si>
    <t>10. Meningkatnya investasi PMDN</t>
  </si>
  <si>
    <t>Tingkat Pemberdayaan  sosial terhadap Penyandang Masalah Kesejahteraan Sosial (PMKS)</t>
  </si>
  <si>
    <t>Tingkat Perlindungan sosial terhadap Penyandang Masalah Kesejahteraan Sosial (PMKS)</t>
  </si>
  <si>
    <t>Persentase Kasus Yang Diselesaikan Melalui Perjanjian Bersama (PB)</t>
  </si>
  <si>
    <t>Persentase produk industri yang bersertifikasi mutu</t>
  </si>
  <si>
    <t>Program Pengembangan Sentra Industri</t>
  </si>
  <si>
    <t>Program Peningkatan Mutu Produk Industri</t>
  </si>
  <si>
    <t>Persentase Pengembangan Sentra Industri</t>
  </si>
  <si>
    <t>Persentase pelaku usaha perdagangan non formal terhadap pelaku perdagangan formal</t>
  </si>
  <si>
    <t>PAD sub sektor perdagangan (kemetrologian)</t>
  </si>
  <si>
    <t>Persentase kualitas sarana distribusi perdagangan dalam kondisi baik</t>
  </si>
  <si>
    <t>PAD sub sektor perdagangan (pelayanan pasar)</t>
  </si>
  <si>
    <t>M</t>
  </si>
  <si>
    <t xml:space="preserve">Produksi Padi </t>
  </si>
  <si>
    <t>Produksi Jagung</t>
  </si>
  <si>
    <t>253.653</t>
  </si>
  <si>
    <t>256.620</t>
  </si>
  <si>
    <t>Produksi Karet</t>
  </si>
  <si>
    <t>Produksi Kayu Manis</t>
  </si>
  <si>
    <t>Produksi Kelapa</t>
  </si>
  <si>
    <t>Produksi Aren</t>
  </si>
  <si>
    <t>124.692</t>
  </si>
  <si>
    <t>115.842</t>
  </si>
  <si>
    <t>Produksi Cabe</t>
  </si>
  <si>
    <t>Produksi Tomat</t>
  </si>
  <si>
    <t>Produksi Bawang Merah</t>
  </si>
  <si>
    <t>Program Peningkatan Populasi Ternak</t>
  </si>
  <si>
    <t>Jumlah populasi ternak besar (sapi + kerbau)</t>
  </si>
  <si>
    <t>Jumlah populasi ternak kecil (kambing)</t>
  </si>
  <si>
    <t>Jumlah populasi ternak unggas(ayam ras+ayam broiler+itik)</t>
  </si>
  <si>
    <t>Ekor</t>
  </si>
  <si>
    <t>3.012.120</t>
  </si>
  <si>
    <t>Program Pengendalian dan Pencegahan Penyakit Ternak</t>
  </si>
  <si>
    <t>Terkendalinya kasus zoonosis</t>
  </si>
  <si>
    <t xml:space="preserve">Penambahan jumlah alat pasca panen </t>
  </si>
  <si>
    <t>Buah</t>
  </si>
  <si>
    <t>Kenaikan Kelas Kelompok Tani</t>
  </si>
  <si>
    <t>Kelas</t>
  </si>
  <si>
    <t>Jumlah pengembangan optimasi lahan dan pemulihan kesuburan tanah</t>
  </si>
  <si>
    <t>Ha</t>
  </si>
  <si>
    <t>Produksi perikanan budidaya</t>
  </si>
  <si>
    <t>Produksi perikanan tangkap</t>
  </si>
  <si>
    <t>Persentase peningkatan kapasitas petani ikan/nelayan</t>
  </si>
  <si>
    <t>Milyar Rupiah</t>
  </si>
  <si>
    <t>Jumlah Peningkatan Realisasi pajak daerah non PBB dan BPHTB</t>
  </si>
  <si>
    <t>Jumlah Peningkatan Realisasi PBB-P2 dan BPHTB</t>
  </si>
  <si>
    <t>Rupiah</t>
  </si>
  <si>
    <t>770.000.000.000</t>
  </si>
  <si>
    <t>11. Meningkatnya pemanfaatan potensi pariwisata dan kebudayaan bagi masyarakat</t>
  </si>
  <si>
    <t>3.223.750.000</t>
  </si>
  <si>
    <t>9.073.800.000</t>
  </si>
  <si>
    <t xml:space="preserve">Jumlah kunjungan wisatawan </t>
  </si>
  <si>
    <t>orang/ wisatawan</t>
  </si>
  <si>
    <t>243.305</t>
  </si>
  <si>
    <t>Lama tinggal wisatawan (Length of Stay)</t>
  </si>
  <si>
    <t>Malam</t>
  </si>
  <si>
    <t>Program Pengelolaan Kekayaan dan Keragaman Budaya</t>
  </si>
  <si>
    <t>Persentase tingkat pengembangan seni dan budaya</t>
  </si>
  <si>
    <t>Program Peningkatan Kualitas Koperasi</t>
  </si>
  <si>
    <t>persentase SDM Koperasi aktif yang berkualitas</t>
  </si>
  <si>
    <t>Persentase SDM Usaha Kecil yang Berkualitas</t>
  </si>
  <si>
    <t>12. Meningkatnya infrastruktur ekonomi dan sosial yang berkualitas</t>
  </si>
  <si>
    <t>Tujuan/Sasaran</t>
  </si>
  <si>
    <t>Meningkatkan kualitas sumber daya manusia dan pelayanan dasar lainnya</t>
  </si>
  <si>
    <t>I</t>
  </si>
  <si>
    <t>1). Harapan lama sekolah</t>
  </si>
  <si>
    <t>2). Rata-rata lama sekolah</t>
  </si>
  <si>
    <t>3). Persentase PAUD formal terakreditasi A</t>
  </si>
  <si>
    <t>4). Persentase satuan pendidikan terakreditasi A</t>
  </si>
  <si>
    <t>Program Peningkatan  Kesiagaan dan Pencegahan Bencana/Program Peningkatan  Kesiagaan dan Pencegahan Bahaya Kebakaran</t>
  </si>
  <si>
    <t>Sedang</t>
  </si>
  <si>
    <t>II</t>
  </si>
  <si>
    <t>Meningkatkan pertumbuhan ekonomi yang berkualitas dan inklusif yang berdampak terhadap angka kemiskinan</t>
  </si>
  <si>
    <t>5). Angka Harapan Hidup/Umur Harapan Hidup</t>
  </si>
  <si>
    <t>6). Persentase wanita pernah kawin usia (15-49) tahun  menurut usia kawin pertama; usia ≤ 20 tahun</t>
  </si>
  <si>
    <t>7). Tingkat kesehatan Rumah Sakit (RS)</t>
  </si>
  <si>
    <t>8). Persentase fasilitas kesehatan yang terakreditasi paripurna</t>
  </si>
  <si>
    <t>9). PPH Ketersediaan</t>
  </si>
  <si>
    <t xml:space="preserve">10). Persentase capaian perangkat daerah dalam menerapkan SPM </t>
  </si>
  <si>
    <t>11). Persentase angka PMKS yang mandiri</t>
  </si>
  <si>
    <t>2. Tingkat kemiskinan</t>
  </si>
  <si>
    <t>1. Indeks Pembangunan Manusia (IPM)</t>
  </si>
  <si>
    <t>10.000.000</t>
  </si>
  <si>
    <t>45.000.000</t>
  </si>
  <si>
    <t>SKPD Penanggung Jawab</t>
  </si>
  <si>
    <t>Dinas Pendidikan</t>
  </si>
  <si>
    <t>Dinas Perpustakaan dan Kearsipan</t>
  </si>
  <si>
    <t>Dinas Kesehatan</t>
  </si>
  <si>
    <t>Dinas Pengendalian Penduduk, Keluarga Berencana, Pemberdayaan Perempuan dan Perlindungan Anak</t>
  </si>
  <si>
    <t>RSUD Brigjend H. Hasan Basry</t>
  </si>
  <si>
    <t>Dinas Ketahanan Pangan</t>
  </si>
  <si>
    <t>Dinas Pendidikan, Dinas Kesehatan, Dinas PUTR, Dispera KPLH</t>
  </si>
  <si>
    <t>Dinas Sosial</t>
  </si>
  <si>
    <t>Satuan Polisi Pamong Praja</t>
  </si>
  <si>
    <t>Badan Penanggulangan Bencana, Kesatuan Bangsa dan Politik</t>
  </si>
  <si>
    <t>Dinas Tenaga Kerja, Koperasi, Usaha Kecil dan Perindustrian</t>
  </si>
  <si>
    <t>Dinas Perdagangan</t>
  </si>
  <si>
    <t>Dinas Pertanian, Dinas Perikanan, Disnakerkop UKP</t>
  </si>
  <si>
    <t>Produksi Kacang Tanah (Lahan Kering)</t>
  </si>
  <si>
    <t>Persentase Regulasi Potensi Investasi Yang ditindaklanjuti / Persentase kepatuhan  investor terhadap per Undang-undangan.</t>
  </si>
  <si>
    <t>Dinas Pertanian</t>
  </si>
  <si>
    <t>Dinas Perikanan</t>
  </si>
  <si>
    <t>Badan Keuangan Daerah</t>
  </si>
  <si>
    <t>Dinas Penanaman Modal, Pelayanan Terpadu Satu Pintu</t>
  </si>
  <si>
    <t>Dinas Pemuda, Olahraga dan Pariwisata</t>
  </si>
  <si>
    <t>Capaian Sasaran 1</t>
  </si>
  <si>
    <t>Capaian Sasaran 2</t>
  </si>
  <si>
    <t>Capaian Sasaran 3</t>
  </si>
  <si>
    <t>Capaian Sasaran 4</t>
  </si>
  <si>
    <t>Capaian Sasaran 5</t>
  </si>
  <si>
    <t>Capaian Sasaran 6</t>
  </si>
  <si>
    <t>Capaian Sasaran 7</t>
  </si>
  <si>
    <t>Capaian Sasaran 8</t>
  </si>
  <si>
    <t>Capaian Sasaran 9</t>
  </si>
  <si>
    <t>Capaian Sasaran 10</t>
  </si>
  <si>
    <t>Capaian Sasaran 11</t>
  </si>
  <si>
    <t>3. Laju Pertumbuhan Ekonomi</t>
  </si>
  <si>
    <t>Indikator Kinerja Tujuan/Sasaran/Program</t>
  </si>
  <si>
    <t>III</t>
  </si>
  <si>
    <t>Meningkatkan infrastruktur ekonomi dan sosial yang berkualitas</t>
  </si>
  <si>
    <t>4. Persentase infrastruktur ekonomi dan sosial yang berkualitas</t>
  </si>
  <si>
    <t>Dinas Pekerjaan Umum dan Tata Ruang</t>
  </si>
  <si>
    <t>Panjang jalan dalam kondisi baik</t>
  </si>
  <si>
    <t>KM</t>
  </si>
  <si>
    <t>Program Rehabilitasi Jalan dan Jembatan</t>
  </si>
  <si>
    <t>Program Pengendalian Dan Pengamanan Lalu Lintas Angkutan Jalan</t>
  </si>
  <si>
    <t>Persentase aspek penyebab kemacetan yang teratasi</t>
  </si>
  <si>
    <t>Persentase angkutan umum yang laik jalan</t>
  </si>
  <si>
    <t>Program Pengendalian Dan Pengamanan Lalu Lintas Angkutan Sungai Dan Danau</t>
  </si>
  <si>
    <t>Persentase angkutan sungai dan danau yang laik layar</t>
  </si>
  <si>
    <t>Dinas Perhubungan</t>
  </si>
  <si>
    <t>Persentase jaringan irigasi dalam kondisi baik</t>
  </si>
  <si>
    <t>Jumlah bangunan pelayanan publik yang berfungsi baik</t>
  </si>
  <si>
    <t>Program Pengelolaan Air Limbah dan Drainase</t>
  </si>
  <si>
    <t>Persentase drainase yang berfungsi dengan baik</t>
  </si>
  <si>
    <t>Persentase KK yang terlayani air limbah domestik</t>
  </si>
  <si>
    <t>Program Pembinaan Jasa Kontruksi</t>
  </si>
  <si>
    <t>Persentase Tenaga Terampil yang Bersertifikat</t>
  </si>
  <si>
    <t>Persentase kecukupan RTH Publik</t>
  </si>
  <si>
    <t>Program Penataan dan Penguasaan Tanah</t>
  </si>
  <si>
    <t>Persentase penguasaan fisik tanah yang teradministrasi</t>
  </si>
  <si>
    <t>Program Pengelolaan ruang terbuka hijau (RTH) dan areal pemakaman</t>
  </si>
  <si>
    <t>Program Pengelolaan Penerangan Jalan Umum</t>
  </si>
  <si>
    <t>Rasio jumlah titik PJU terhadap panjang jalan</t>
  </si>
  <si>
    <t>Dinas Perumahan Rakyat, Kawasan Permukiman dan Lingkungan Hidup</t>
  </si>
  <si>
    <t>IV</t>
  </si>
  <si>
    <t>Meningkatkan sumber daya daerah dan kualitas lingkungan hidup dalam menjamin pembangunan berkelanjutan</t>
  </si>
  <si>
    <t>5. Indeks Desa Membangun (IDM)</t>
  </si>
  <si>
    <t>12). Tingkat kemiskinan</t>
  </si>
  <si>
    <t>13). Indeks Gini</t>
  </si>
  <si>
    <t>14). Tingkat pengangguran terbuka</t>
  </si>
  <si>
    <t>15). Laju  pertumbuhan ekonomi kategori industri pengolahan</t>
  </si>
  <si>
    <t>16). Laju  pertumbuhan ekonomi kategori  perdagangan besar, eceran, reparasi mobil dan sepeda motor</t>
  </si>
  <si>
    <t>17). Laju pertumbuhan  ekonomi kategori  pertanian, kehutanan dan perikanan</t>
  </si>
  <si>
    <t>18). Persentase koperasi sehat</t>
  </si>
  <si>
    <t>19). Peningkatan retribusi dan pajak daerah</t>
  </si>
  <si>
    <t>20). Persentase peningkatan Penanaman Modal</t>
  </si>
  <si>
    <t>21). Tingkat Pengeluaran Wisatawan (Spending of money)</t>
  </si>
  <si>
    <t>22). Persentase kondisi jalan baik dengan kecepatan ≥ 40 Km/jam</t>
  </si>
  <si>
    <t>23). Persentase kinerja sistem jaringan irigasi</t>
  </si>
  <si>
    <t>24). Persentase kecukupan sarana dan prasarana publik</t>
  </si>
  <si>
    <t>25). Persentase kecukupan RTH Publik</t>
  </si>
  <si>
    <t>26). Persentase perumahan dan kawasan permukiman yang berkualitas</t>
  </si>
  <si>
    <t>27). Indeks Desa Membangun (IDM)</t>
  </si>
  <si>
    <t>Dinas Pemberdayaan Masyarakat dan Desa</t>
  </si>
  <si>
    <t>Program Peningkatan Peran Serta Kepemudaan</t>
  </si>
  <si>
    <t>Persentase pemuda berprestasi dari unsur organisasi kepemudaan &amp; pemuda berprestasi bidang kepaskibrakaan</t>
  </si>
  <si>
    <t>Program Peningkatan Prestasi Dan Pemasyarakatan Olahraga</t>
  </si>
  <si>
    <t>Persentase nomor cabang olahraga yang meraih  medali pada POPDA tingkat provinsi</t>
  </si>
  <si>
    <t>6. Indeks Pembangunan Gender (IPG)</t>
  </si>
  <si>
    <t>Persentase organisasi perempuan penyedia pelayanan perlindungan perempuan yang aktif</t>
  </si>
  <si>
    <t>Tingkat pemenuhan aspek Desa/Kelurahan Layak Anak berbasis kluster</t>
  </si>
  <si>
    <t>28). Indeks Pembangunan Gender (IPG)</t>
  </si>
  <si>
    <t>29). Persentase desa/kelurahan layak anak</t>
  </si>
  <si>
    <t>30). Indeks kualitas lingkungan hidup</t>
  </si>
  <si>
    <t>7. Indeks kualitas lingkungan hidup</t>
  </si>
  <si>
    <t>Persentase cakupan sampah yang dikelola secara Control landfill</t>
  </si>
  <si>
    <t>Persentase cakupan sampah yang dikelola dengan pola 3R</t>
  </si>
  <si>
    <t>Persentase luasan layanan persampahan</t>
  </si>
  <si>
    <t>13. Meningkatnya kapasitas pemberdayaan kelompok masyarakat</t>
  </si>
  <si>
    <t>14. Meningkatnya pemberdayaan responsif gender dan perlindungan terhadap anak</t>
  </si>
  <si>
    <t>15. Meningkatnya kualitas lingkungan hidup</t>
  </si>
  <si>
    <t>16. Meningkatnya akuntabilitas instansi pemerintah dan kualitas pelayanan publik</t>
  </si>
  <si>
    <t>17. Meningkatnya kinerja keuangan dan kinerja birokrasi</t>
  </si>
  <si>
    <t>18. Meningkatnya penggunaan sistem informasi daerah</t>
  </si>
  <si>
    <t>19. Meningkatnya kehidupan sosial keagamaan</t>
  </si>
  <si>
    <t>V</t>
  </si>
  <si>
    <t>Meningkatkan tata kelola pemerintahan yang baik dan bersih serta layanan publik yang berkualitas berbasis teknologi informasi</t>
  </si>
  <si>
    <t>8. Indeks Reformasi Birokrasi</t>
  </si>
  <si>
    <t>Bagian Organisasi dan Pendayagunaan Aparatur Daerah Sekretariat Daerah</t>
  </si>
  <si>
    <t>Nilai / Predikat AKIP pada komponen pelaporan</t>
  </si>
  <si>
    <t xml:space="preserve">Program Peningkatan Penyelenggaraan Pemerintahan  Daerah </t>
  </si>
  <si>
    <t>Nilai LPPD</t>
  </si>
  <si>
    <t>Persentase Peningkatan Administrasi Pemerintahan dan Kewilayahan</t>
  </si>
  <si>
    <t>Persentase SOP Sesuai Standar</t>
  </si>
  <si>
    <t>Tingkat pemenuhan aspek kualitas dokumen AKIP</t>
  </si>
  <si>
    <t>Tingkat pemenuhan aspek kualitas dokumen Keuangan daerah</t>
  </si>
  <si>
    <t>Program Pelayanan Administrasi Perkantoran RSUD Daha Sejahtera</t>
  </si>
  <si>
    <t>Program Peningkatan Sarana dan Prasarana Aparatur RSUD Daha Sejahtera</t>
  </si>
  <si>
    <t>Program Penyelenggaraan Pemerintahan Umum dan Pemberdayaan Masyarakat</t>
  </si>
  <si>
    <t>Persentase Penyelenggaraan Urusan Pemerintahan Umum dan Kewenangan Lainnya dilaksanakan dengan baik</t>
  </si>
  <si>
    <t>Program Pembinaan Kesatuan Bangsa dan Politik</t>
  </si>
  <si>
    <t>Cakupan kemitraan dengan kelembagaan organisasi masyarakat yang terdaftar</t>
  </si>
  <si>
    <t>Bagian Pemerintahan Sekretariat Daerah</t>
  </si>
  <si>
    <t>Inspektorat</t>
  </si>
  <si>
    <t>RSUD Daha Sejahtera</t>
  </si>
  <si>
    <t>Semua Kecamatan</t>
  </si>
  <si>
    <t>Program Penataan dan Penyempurnaan Kebijakan Sistem dan Prosedur Pengawasan</t>
  </si>
  <si>
    <t>Jumlah inovasi yang lolos nasional</t>
  </si>
  <si>
    <t>Persentase pemenuhan aspek penyelenggaraan pelayanan publik minimal baik (B)</t>
  </si>
  <si>
    <t>Program Peningkatan Sarana Prasarana dan Peralatan Kesehatan Penunjang Medik/Non Medik</t>
  </si>
  <si>
    <t>Persentase  Pemenuhan Aspek Sarana  IPP RSUD</t>
  </si>
  <si>
    <t>Prog.Peningkatan Pelayanan Kependudukan</t>
  </si>
  <si>
    <t>Cakupan penerbitan dokumen kependudukan</t>
  </si>
  <si>
    <t>Program Pelayanan Informasi Data Kependudukan</t>
  </si>
  <si>
    <t xml:space="preserve">Validitas database kependudukan </t>
  </si>
  <si>
    <t>Program Peningkatan Pelayanan Catatan Sipil</t>
  </si>
  <si>
    <t>Cakupan Penerbitan Dokumen Pencatatan Sipil</t>
  </si>
  <si>
    <t>Program Mengintensifkan Penanganan Pengaduan Masyarakat</t>
  </si>
  <si>
    <t>Persentase Pengaduan Masyarakat Yang Ditindak Lanjuti</t>
  </si>
  <si>
    <t>Program Peningkatan Pengelolaan Arsip Daerah</t>
  </si>
  <si>
    <t xml:space="preserve">Persentase OPD yang mengelola Arsip </t>
  </si>
  <si>
    <t>Program Pelayanan Administrasi Perkantoran</t>
  </si>
  <si>
    <t>Tingkat kepuasan pelayanan</t>
  </si>
  <si>
    <t>Program Peningkatan Sarana dan Prasarana Aparatur</t>
  </si>
  <si>
    <t>Persentase APIP yang memiliki Standar Kompetensi Jabatan</t>
  </si>
  <si>
    <t>Program Peningkatan Pelayanan Perundang -Undangan dan Hubungan Masyarakat</t>
  </si>
  <si>
    <t>Persentase Fasilitasi Rapat-rapat Dewan Tepat Waktu</t>
  </si>
  <si>
    <t>Program Peningkatan Kualitas Pelayanan Penganggaran dan Pengawasan</t>
  </si>
  <si>
    <t>Persentase Fasilitasi Keluhan / Pengaduan Masyarakat</t>
  </si>
  <si>
    <t>Program Peningkatan Disiplin Aparatur</t>
  </si>
  <si>
    <t>Tingkat Kepuasan Pelayanan</t>
  </si>
  <si>
    <t>Program Perumusan Kebijakan Penerapan Hukum dan Perundang-undangan</t>
  </si>
  <si>
    <t>Persentase produk hukum daerah yang berkualitas</t>
  </si>
  <si>
    <t>Persentase permasalahan hukum yang ditangani dan diselesaikan</t>
  </si>
  <si>
    <t xml:space="preserve">Program Peningkatan Pelayanan Kedinasan Bupati dan Wakil Bupati </t>
  </si>
  <si>
    <t>Tingkat kepuasan Pelayanan Pimpinan Daerah</t>
  </si>
  <si>
    <t>Program Pelayanan Keprotokolan dan Kehumasan Pimpinan Daerah</t>
  </si>
  <si>
    <t>Program Peningkatan Kualitas Pelayanan Pengadaan Barang/Jasa</t>
  </si>
  <si>
    <t>Persentasi  PD yang melaksanakan PBJ melalui ULP</t>
  </si>
  <si>
    <t>Persentase Pemenuhan Peningkatan standardisasi Sistem  LPSE</t>
  </si>
  <si>
    <t>Program Perumusan Kebijakan Ekonomi Pembangunan</t>
  </si>
  <si>
    <t>Persentase policy brief bidang perekonomian dan Pembangunan yang dimanfaatkan Bupati</t>
  </si>
  <si>
    <t>Program Implementasi Kerjasama Pemerintahan Daerah</t>
  </si>
  <si>
    <t>Persentase kerjasama pemerintah daerah yang diimplementasikan</t>
  </si>
  <si>
    <t>Dinas Kependudukan dan Catatan Sipil</t>
  </si>
  <si>
    <t>1.657.934.000 </t>
  </si>
  <si>
    <t>Program Peningkatan Profesionalisme Tenaga Pemeriksa dan Aparatur Pengawasan</t>
  </si>
  <si>
    <t>Sekretariat DPRD</t>
  </si>
  <si>
    <t>Bagian Hukum dan PerUndang-undangan Sekretariat Daerah</t>
  </si>
  <si>
    <t>Bagian Protokol dan Kehumasan Sekretariat Daerah</t>
  </si>
  <si>
    <t>3.975.000.000 </t>
  </si>
  <si>
    <t>11.598.712.500 </t>
  </si>
  <si>
    <t>Bagian Layanan Pengadaan Barang/Jasa Sekretariat Daerah</t>
  </si>
  <si>
    <t>Bagian Perekonomian Pembangunan dan Tata Usaha Sekretariat Daerah</t>
  </si>
  <si>
    <t>568.125.000 </t>
  </si>
  <si>
    <t>Tingkat keselarasan  terhadap dokumen perencanaan</t>
  </si>
  <si>
    <t>Program Perencanaan Pembangunan Daerah</t>
  </si>
  <si>
    <t>Persentase capaian kinerja Perangkat Daerah</t>
  </si>
  <si>
    <t>Persentase capaian kinerja hasil perencanaan pembangunan daerah</t>
  </si>
  <si>
    <t>Program Perencanaan Pembangunan Sektoral</t>
  </si>
  <si>
    <t>Persentase rekomendasi hasil perencanaan pembangunan sektoral yang ditindaklanjuti untuk kebijakan daerah</t>
  </si>
  <si>
    <t>Program Penelitian dan Pengembangan</t>
  </si>
  <si>
    <t>Persentase rekomendasi hasil penelitian dan pengembangan yang ditindaklanjuti untuk kebijakan daerah</t>
  </si>
  <si>
    <t>Program Perencanaan dan Pengendalian Tata Ruang</t>
  </si>
  <si>
    <t>Tingkat kesesuaian RTRW dengan pelaksanaan pembangunan</t>
  </si>
  <si>
    <t>Persentase Laporan Keuangan Daerah yang memenuhi aspek Kualitas</t>
  </si>
  <si>
    <t>Program Peningkatan Penatausahaan Barang Milik Daerah</t>
  </si>
  <si>
    <t>Kesesuaian Data Total Neraca BMD dengan Neraca Keuangan</t>
  </si>
  <si>
    <t>Persentase Penurunan Temuan Bersifat Keuangan Hasil Pemeriksaan Inspektorat Kab. HSS</t>
  </si>
  <si>
    <t>persentase penurunan temuan pihak eksternal yang menimbulkan kerugikan keuangan negara/daerah</t>
  </si>
  <si>
    <t xml:space="preserve">Persentase Penyelesaian Rekomendasi Hasil Pemeriksaan Inspektorat Dalam Periode Tertentu </t>
  </si>
  <si>
    <t>Persentase Penyelesaian Rekomendasi Hasil Pemeriksaan Inspektorat Dalam Periode Tertentu</t>
  </si>
  <si>
    <t>Badan Perencanaan Pembangunan, Penelitian dan Pengembangan Daerah</t>
  </si>
  <si>
    <t>Inspektorat Kabupaten</t>
  </si>
  <si>
    <t>Program Pengelolaan Anggaran Keuangan Daerah</t>
  </si>
  <si>
    <t>Lama Waktu Penyusunan RAPBD</t>
  </si>
  <si>
    <t>Bulan</t>
  </si>
  <si>
    <t>Persentase Penyelesaian SP2D yang dinyatakan lengkap dan sah sesuai dengan ketentuan yang Berlaku</t>
  </si>
  <si>
    <t>Persentase JPT (Jabatan Pimpinan Tinggi)  yg melakukan kebijakan promosi  terbuka untuk JPT sesuai dengan undang-undang ASN</t>
  </si>
  <si>
    <t>Badan Kepegawaian Daerah, Pendidikan dan Pelatihan</t>
  </si>
  <si>
    <t>Program Pengelolaan Adm. dan Penatausahaan Keu. Daerah</t>
  </si>
  <si>
    <t>Program Peningkatan Kapasitas Sumber Daya Aparatur</t>
  </si>
  <si>
    <t>Persentase pegawai yang memiliki sertifikat diklat peningkatan kompetensi teknis</t>
  </si>
  <si>
    <t>Program  Pembinaan Disiplin Aparatur</t>
  </si>
  <si>
    <t>Persentase tingkat penurunan pelanggaran displin PNS</t>
  </si>
  <si>
    <t>Persentase formasi jabatan pelaksana yang terisi sesuai kompetensi dan kualifikasi</t>
  </si>
  <si>
    <t>Persentase Database PNS pada SAPK dan SIMPEG yang Update</t>
  </si>
  <si>
    <t>Program Perumusan Kebijakan Penyelenggaraan Organisasi dan Aparatur Daerah</t>
  </si>
  <si>
    <t>Persentase PD yang tepat fungsi dan tepat ukuran</t>
  </si>
  <si>
    <t>Jumlah SKPD yang terkoneksi dengan intranet ke Server Center Diskominfo</t>
  </si>
  <si>
    <t>SKPD</t>
  </si>
  <si>
    <t>Jumlah Aplikasi e-Government yang berfungsi dengan baik</t>
  </si>
  <si>
    <t>Aplikasi</t>
  </si>
  <si>
    <t xml:space="preserve">Program Pelayanan Informasi dan Media Massa </t>
  </si>
  <si>
    <t>Persentase kegiatan pemerintah kabupaten HSS yang terpublikasi</t>
  </si>
  <si>
    <t xml:space="preserve">Program Pelayanan Statistik dan Sandi Daerah </t>
  </si>
  <si>
    <t xml:space="preserve">Persentase Pengamanan dan Layanan Informasi yang dilaksanakan dengan baik </t>
  </si>
  <si>
    <t> 500.725.000</t>
  </si>
  <si>
    <t>Persentase Perangkat Daerah yang melaksanakan Keterbukaan Informasi Publik (KIP)</t>
  </si>
  <si>
    <t>Persentase Pemerintahan Desa/kel yang berkinerja  baik</t>
  </si>
  <si>
    <t>Dinas Komunikasi dan Informatika</t>
  </si>
  <si>
    <t>Bagian Kesejahteraan Rakyat Sekretariat Daerah</t>
  </si>
  <si>
    <t>Capaian Sasaran 12</t>
  </si>
  <si>
    <t>Capaian Sasaran 13</t>
  </si>
  <si>
    <t>Capaian Sasaran 14</t>
  </si>
  <si>
    <t>Capaian Sasaran 15</t>
  </si>
  <si>
    <t>Capaian Sasaran 16</t>
  </si>
  <si>
    <t>Capaian Sasaran 17</t>
  </si>
  <si>
    <t>Capaian Sasaran 18</t>
  </si>
  <si>
    <t>Capaian Sasaran 19</t>
  </si>
  <si>
    <t>31). Predikat AKIP</t>
  </si>
  <si>
    <t>32). Kategori nilai kinerja Unit Pelayanan Publik (UPP)</t>
  </si>
  <si>
    <t>33). Kualitas aspek perencanaan</t>
  </si>
  <si>
    <t>34). Opini WTP BPK terhadap LKPD</t>
  </si>
  <si>
    <t>35). Indeks profesionalisme ASN</t>
  </si>
  <si>
    <t>36). Persentase perangkat daerah yang mengimplementasikan teknologi informasi dengan baik</t>
  </si>
  <si>
    <t>37). Persentase pemerintah desa yang menggunakan teknologi informasi dalam pemberian layanan</t>
  </si>
  <si>
    <t>38). Persentase peningkatan penerimaan zakat</t>
  </si>
  <si>
    <t>Persentase pegawai yang memiliki sertifikat diklat peningkatan kompetensi  manajerial</t>
  </si>
  <si>
    <t>RS Pratama Daha Sejahtera</t>
  </si>
  <si>
    <t>Program Peningkatan Pelayanan Administrasi Kepegawaian</t>
  </si>
  <si>
    <t>≤ 15</t>
  </si>
  <si>
    <t>Ket : LHI RB 2019 dari keMenpan blm keluar</t>
  </si>
  <si>
    <t>Ket : LHI AKIP 2019 dari keMenpan blm keluar</t>
  </si>
  <si>
    <t>Bagian umum Sekretariat Daerah</t>
  </si>
  <si>
    <t>15.740.000</t>
  </si>
  <si>
    <t>No.</t>
  </si>
  <si>
    <t xml:space="preserve">INTERVAL NILAI REALISASI KINERJA </t>
  </si>
  <si>
    <t xml:space="preserve">KRITERIA PENILAIAN REALISASI KINERJA </t>
  </si>
  <si>
    <r>
      <t>(1)</t>
    </r>
    <r>
      <rPr>
        <sz val="7"/>
        <color rgb="FF000000"/>
        <rFont val="Arial Narrow"/>
        <family val="2"/>
      </rPr>
      <t xml:space="preserve">             </t>
    </r>
    <r>
      <rPr>
        <sz val="10"/>
        <color rgb="FF000000"/>
        <rFont val="Arial Narrow"/>
        <family val="2"/>
      </rPr>
      <t> </t>
    </r>
  </si>
  <si>
    <r>
      <t xml:space="preserve">91% </t>
    </r>
    <r>
      <rPr>
        <sz val="12"/>
        <color rgb="FF000000"/>
        <rFont val="Arial Narrow"/>
        <family val="2"/>
      </rPr>
      <t>≤</t>
    </r>
    <r>
      <rPr>
        <sz val="10"/>
        <color rgb="FF000000"/>
        <rFont val="Arial Narrow"/>
        <family val="2"/>
      </rPr>
      <t xml:space="preserve"> 100%</t>
    </r>
  </si>
  <si>
    <t>Sangat tinggi</t>
  </si>
  <si>
    <r>
      <t>(2)</t>
    </r>
    <r>
      <rPr>
        <sz val="7"/>
        <color rgb="FF000000"/>
        <rFont val="Arial Narrow"/>
        <family val="2"/>
      </rPr>
      <t xml:space="preserve">             </t>
    </r>
    <r>
      <rPr>
        <sz val="10"/>
        <color rgb="FF000000"/>
        <rFont val="Arial Narrow"/>
        <family val="2"/>
      </rPr>
      <t> </t>
    </r>
  </si>
  <si>
    <r>
      <t xml:space="preserve">76% </t>
    </r>
    <r>
      <rPr>
        <sz val="12"/>
        <color rgb="FF000000"/>
        <rFont val="Arial Narrow"/>
        <family val="2"/>
      </rPr>
      <t xml:space="preserve">≤ </t>
    </r>
    <r>
      <rPr>
        <sz val="10"/>
        <color rgb="FF000000"/>
        <rFont val="Arial Narrow"/>
        <family val="2"/>
      </rPr>
      <t xml:space="preserve">90% </t>
    </r>
  </si>
  <si>
    <t>Tinggi</t>
  </si>
  <si>
    <r>
      <t>(3)</t>
    </r>
    <r>
      <rPr>
        <sz val="7"/>
        <color rgb="FF000000"/>
        <rFont val="Arial Narrow"/>
        <family val="2"/>
      </rPr>
      <t xml:space="preserve">             </t>
    </r>
    <r>
      <rPr>
        <sz val="10"/>
        <color rgb="FF000000"/>
        <rFont val="Arial Narrow"/>
        <family val="2"/>
      </rPr>
      <t> </t>
    </r>
  </si>
  <si>
    <r>
      <t xml:space="preserve">66% </t>
    </r>
    <r>
      <rPr>
        <sz val="12"/>
        <color rgb="FF000000"/>
        <rFont val="Arial Narrow"/>
        <family val="2"/>
      </rPr>
      <t xml:space="preserve">≤ </t>
    </r>
    <r>
      <rPr>
        <sz val="10"/>
        <color rgb="FF000000"/>
        <rFont val="Arial Narrow"/>
        <family val="2"/>
      </rPr>
      <t>75%</t>
    </r>
  </si>
  <si>
    <r>
      <t>(4)</t>
    </r>
    <r>
      <rPr>
        <sz val="7"/>
        <color rgb="FF000000"/>
        <rFont val="Arial Narrow"/>
        <family val="2"/>
      </rPr>
      <t xml:space="preserve">             </t>
    </r>
    <r>
      <rPr>
        <sz val="10"/>
        <color rgb="FF000000"/>
        <rFont val="Arial Narrow"/>
        <family val="2"/>
      </rPr>
      <t> </t>
    </r>
  </si>
  <si>
    <r>
      <t xml:space="preserve">51% </t>
    </r>
    <r>
      <rPr>
        <sz val="12"/>
        <color rgb="FF000000"/>
        <rFont val="Arial Narrow"/>
        <family val="2"/>
      </rPr>
      <t xml:space="preserve">≤ </t>
    </r>
    <r>
      <rPr>
        <sz val="10"/>
        <color rgb="FF000000"/>
        <rFont val="Arial Narrow"/>
        <family val="2"/>
      </rPr>
      <t>65%</t>
    </r>
  </si>
  <si>
    <t>Rendah</t>
  </si>
  <si>
    <r>
      <t>(5)</t>
    </r>
    <r>
      <rPr>
        <sz val="7"/>
        <color rgb="FF000000"/>
        <rFont val="Arial Narrow"/>
        <family val="2"/>
      </rPr>
      <t xml:space="preserve">             </t>
    </r>
    <r>
      <rPr>
        <sz val="10"/>
        <color rgb="FF000000"/>
        <rFont val="Arial Narrow"/>
        <family val="2"/>
      </rPr>
      <t> </t>
    </r>
  </si>
  <si>
    <r>
      <t>≤</t>
    </r>
    <r>
      <rPr>
        <sz val="10"/>
        <color rgb="FF000000"/>
        <rFont val="Arial Narrow"/>
        <family val="2"/>
      </rPr>
      <t xml:space="preserve"> 50%</t>
    </r>
  </si>
  <si>
    <t>Sangat Rendah</t>
  </si>
  <si>
    <t>Tahun</t>
  </si>
  <si>
    <t>Persentase pelaku usaha pengolahan dan pemasaran hasil perikanan yang aktif</t>
  </si>
  <si>
    <t>Persentase SKPD yang menerapkan anggaran yang responsif gender</t>
  </si>
  <si>
    <t>Persentase kasus kekerasan terhadap anak yang terselesaikan</t>
  </si>
  <si>
    <t>4.758.098.000</t>
  </si>
  <si>
    <t>Dinas Penanaman Modal, Pelayanan Terpadu Satu Pintu, RSUD Brigjend H. Hasan Basry, Dinas Kependudukan dan Catatan Sipil</t>
  </si>
  <si>
    <t>BB (76,23)</t>
  </si>
  <si>
    <t>A  (80,01)</t>
  </si>
  <si>
    <t>A (4,51)</t>
  </si>
  <si>
    <t>3.019.791</t>
  </si>
  <si>
    <t>Semua SKPD (Sekretariat) / Inspektorat</t>
  </si>
  <si>
    <t>Semua SKPD (Sekretariat)</t>
  </si>
  <si>
    <t>102,092</t>
  </si>
  <si>
    <t>≤ 17</t>
  </si>
  <si>
    <t>35.000.000</t>
  </si>
  <si>
    <t>242.707</t>
  </si>
  <si>
    <t>3.014.446</t>
  </si>
  <si>
    <t>580.000.000.000</t>
  </si>
  <si>
    <t>4.224.480.000</t>
  </si>
  <si>
    <t>BB (70,01)</t>
  </si>
  <si>
    <t>I (2019)</t>
  </si>
  <si>
    <t>Target RPJMD pada RKPD Tahun</t>
  </si>
  <si>
    <t>Capaian Target RPJMD Melalui Pelaksanaan RKPD Tahun</t>
  </si>
  <si>
    <t>Tingkat Capaian Target RPJMD  Hasil Pelaksanaan RKPD Tahun (%)</t>
  </si>
  <si>
    <t>Persentase kelompok ketahanan keluarga yang aktif</t>
  </si>
  <si>
    <t>AA (80,01)</t>
  </si>
  <si>
    <t>AA (83,60)</t>
  </si>
  <si>
    <t>Persentase  Pemenuhan Tingkat Kesehatan RSUD</t>
  </si>
  <si>
    <t>Persentase  Pemenuhan Aspek IPP RSUD</t>
  </si>
  <si>
    <t>Persentase  Pemenuhan Akreditasi RSUD, Kategori &gt; B</t>
  </si>
  <si>
    <t xml:space="preserve">Persentase pemenuhan Kualitas Sarana Kesehatan  </t>
  </si>
  <si>
    <t>Persentase pengurangan kehilangan hasil-hasil pertanian</t>
  </si>
  <si>
    <t>Realisasi Investasi PMDN</t>
  </si>
  <si>
    <t>Indeks kualitas Udara titik pantau yang memenuhi standar</t>
  </si>
  <si>
    <t>Indeks kualitas air titik pantau yang memenuhi standar</t>
  </si>
  <si>
    <t>Indeks tutupan lahan pada areal bekas pertambangan</t>
  </si>
  <si>
    <t>BB (3,97)</t>
  </si>
  <si>
    <t>Program Peningkatan Kualitas Usaha Mikro dan Usaha Kecil</t>
  </si>
  <si>
    <t>Persentase Usaha Mikro dan Usaha Kecil</t>
  </si>
  <si>
    <t>Persentase Lembaga Kemasyarakatan Desa Yang dibina</t>
  </si>
  <si>
    <t>AAA = &gt;95</t>
  </si>
  <si>
    <t>AA = 80,01-95</t>
  </si>
  <si>
    <t>A= 65,01-80</t>
  </si>
  <si>
    <t>Program Layanan Penanganan Kebakaran dan Perlindungan Masyarakat</t>
  </si>
  <si>
    <t>1.479.140.000.000</t>
  </si>
  <si>
    <t>976.090.000.000</t>
  </si>
  <si>
    <t>Persentase penanganan sumber air berupa bendung dan sungai</t>
  </si>
  <si>
    <t>BB (70,03)</t>
  </si>
  <si>
    <t>PERIODE PELAKSANAAN TAHUN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</si>
</sst>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.000"/>
    <numFmt numFmtId="168" formatCode="#,##0.0"/>
    <numFmt numFmtId="169" formatCode="0.0000"/>
    <numFmt numFmtId="170" formatCode="#,##0.00_ ;\-#,##0.00\ "/>
    <numFmt numFmtId="173" formatCode="_(* #,##0.00_);_(* \(#,##0.00\);_(* &quot;-&quot;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2"/>
      <color rgb="FF000000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sz val="11"/>
      <color indexed="81"/>
      <name val="Tahoma"/>
      <family val="2"/>
    </font>
    <font>
      <sz val="12"/>
      <color indexed="81"/>
      <name val="Tahoma"/>
      <family val="2"/>
    </font>
    <font>
      <b/>
      <sz val="12"/>
      <name val="Arial"/>
      <family val="2"/>
    </font>
    <font>
      <sz val="11"/>
      <name val="Arial"/>
      <family val="2"/>
    </font>
    <font>
      <sz val="10"/>
      <color rgb="FF000000"/>
      <name val="Arial Narrow"/>
      <family val="2"/>
    </font>
    <font>
      <sz val="7"/>
      <color rgb="FF000000"/>
      <name val="Arial Narrow"/>
      <family val="2"/>
    </font>
    <font>
      <sz val="12"/>
      <color rgb="FF000000"/>
      <name val="Arial Narrow"/>
      <family val="2"/>
    </font>
    <font>
      <b/>
      <sz val="14"/>
      <color indexed="81"/>
      <name val="Tahoma"/>
      <family val="2"/>
    </font>
    <font>
      <b/>
      <sz val="16"/>
      <color indexed="81"/>
      <name val="Tahoma"/>
      <family val="2"/>
    </font>
    <font>
      <b/>
      <sz val="12"/>
      <color indexed="81"/>
      <name val="Tahoma"/>
      <family val="2"/>
    </font>
    <font>
      <b/>
      <sz val="11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3" fillId="9" borderId="0" applyNumberFormat="0" applyBorder="0" applyAlignment="0" applyProtection="0"/>
    <xf numFmtId="164" fontId="1" fillId="0" borderId="0" applyFont="0" applyFill="0" applyBorder="0" applyAlignment="0" applyProtection="0"/>
  </cellStyleXfs>
  <cellXfs count="455">
    <xf numFmtId="0" fontId="0" fillId="0" borderId="0" xfId="0"/>
    <xf numFmtId="0" fontId="7" fillId="0" borderId="1" xfId="0" applyFont="1" applyFill="1" applyBorder="1" applyAlignment="1">
      <alignment horizontal="left" vertical="top" wrapText="1"/>
    </xf>
    <xf numFmtId="0" fontId="9" fillId="0" borderId="0" xfId="0" applyFont="1" applyFill="1"/>
    <xf numFmtId="0" fontId="11" fillId="0" borderId="3" xfId="0" applyFont="1" applyFill="1" applyBorder="1"/>
    <xf numFmtId="0" fontId="11" fillId="0" borderId="5" xfId="0" applyFont="1" applyFill="1" applyBorder="1"/>
    <xf numFmtId="0" fontId="11" fillId="0" borderId="4" xfId="0" applyFont="1" applyFill="1" applyBorder="1"/>
    <xf numFmtId="0" fontId="12" fillId="0" borderId="3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/>
    <xf numFmtId="166" fontId="11" fillId="0" borderId="1" xfId="1" applyNumberFormat="1" applyFont="1" applyFill="1" applyBorder="1" applyAlignment="1">
      <alignment vertical="top"/>
    </xf>
    <xf numFmtId="166" fontId="11" fillId="0" borderId="1" xfId="1" quotePrefix="1" applyNumberFormat="1" applyFont="1" applyFill="1" applyBorder="1" applyAlignment="1">
      <alignment vertical="top"/>
    </xf>
    <xf numFmtId="3" fontId="11" fillId="0" borderId="1" xfId="0" applyNumberFormat="1" applyFont="1" applyFill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11" fillId="0" borderId="5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/>
    </xf>
    <xf numFmtId="0" fontId="11" fillId="0" borderId="3" xfId="0" applyFont="1" applyFill="1" applyBorder="1" applyAlignment="1">
      <alignment horizontal="left" vertical="top"/>
    </xf>
    <xf numFmtId="0" fontId="12" fillId="0" borderId="5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top"/>
    </xf>
    <xf numFmtId="167" fontId="11" fillId="0" borderId="1" xfId="0" applyNumberFormat="1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left" vertical="top" wrapText="1"/>
    </xf>
    <xf numFmtId="164" fontId="11" fillId="0" borderId="1" xfId="3" applyFont="1" applyFill="1" applyBorder="1" applyAlignment="1">
      <alignment horizontal="center" vertical="top"/>
    </xf>
    <xf numFmtId="2" fontId="11" fillId="0" borderId="1" xfId="1" applyNumberFormat="1" applyFont="1" applyFill="1" applyBorder="1" applyAlignment="1">
      <alignment vertical="top"/>
    </xf>
    <xf numFmtId="164" fontId="11" fillId="0" borderId="1" xfId="3" applyFont="1" applyFill="1" applyBorder="1" applyAlignment="1">
      <alignment vertical="top"/>
    </xf>
    <xf numFmtId="166" fontId="11" fillId="0" borderId="1" xfId="1" applyNumberFormat="1" applyFont="1" applyFill="1" applyBorder="1" applyAlignment="1">
      <alignment horizontal="center" vertical="top"/>
    </xf>
    <xf numFmtId="0" fontId="11" fillId="0" borderId="5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right" vertical="top"/>
    </xf>
    <xf numFmtId="0" fontId="11" fillId="0" borderId="4" xfId="0" applyFont="1" applyFill="1" applyBorder="1" applyAlignment="1">
      <alignment horizontal="right" vertical="top"/>
    </xf>
    <xf numFmtId="0" fontId="11" fillId="0" borderId="4" xfId="0" applyFont="1" applyFill="1" applyBorder="1" applyAlignment="1">
      <alignment vertical="top"/>
    </xf>
    <xf numFmtId="3" fontId="11" fillId="0" borderId="1" xfId="0" applyNumberFormat="1" applyFont="1" applyFill="1" applyBorder="1" applyAlignment="1">
      <alignment horizontal="right" vertical="top"/>
    </xf>
    <xf numFmtId="3" fontId="11" fillId="0" borderId="4" xfId="0" applyNumberFormat="1" applyFont="1" applyFill="1" applyBorder="1" applyAlignment="1">
      <alignment horizontal="right" vertical="top"/>
    </xf>
    <xf numFmtId="0" fontId="11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9" fontId="11" fillId="0" borderId="1" xfId="0" applyNumberFormat="1" applyFont="1" applyFill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 wrapText="1"/>
    </xf>
    <xf numFmtId="164" fontId="14" fillId="0" borderId="1" xfId="0" applyNumberFormat="1" applyFont="1" applyFill="1" applyBorder="1" applyAlignment="1">
      <alignment horizontal="center" vertical="top" wrapText="1"/>
    </xf>
    <xf numFmtId="0" fontId="14" fillId="0" borderId="1" xfId="2" applyFont="1" applyFill="1" applyBorder="1" applyAlignment="1">
      <alignment horizontal="left" vertical="top" wrapText="1"/>
    </xf>
    <xf numFmtId="164" fontId="15" fillId="0" borderId="1" xfId="8" applyNumberFormat="1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/>
    </xf>
    <xf numFmtId="164" fontId="14" fillId="0" borderId="1" xfId="8" applyNumberFormat="1" applyFont="1" applyFill="1" applyBorder="1" applyAlignment="1">
      <alignment horizontal="center" vertical="top" wrapText="1"/>
    </xf>
    <xf numFmtId="0" fontId="14" fillId="0" borderId="3" xfId="2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165" fontId="11" fillId="0" borderId="3" xfId="1" applyFont="1" applyFill="1" applyBorder="1" applyAlignment="1">
      <alignment vertical="top"/>
    </xf>
    <xf numFmtId="164" fontId="14" fillId="0" borderId="3" xfId="0" applyNumberFormat="1" applyFont="1" applyFill="1" applyBorder="1" applyAlignment="1">
      <alignment horizontal="center" vertical="top" wrapText="1"/>
    </xf>
    <xf numFmtId="164" fontId="14" fillId="0" borderId="3" xfId="8" applyNumberFormat="1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left" vertical="top" wrapText="1"/>
    </xf>
    <xf numFmtId="9" fontId="11" fillId="0" borderId="4" xfId="0" applyNumberFormat="1" applyFont="1" applyFill="1" applyBorder="1" applyAlignment="1">
      <alignment horizontal="center" vertical="top"/>
    </xf>
    <xf numFmtId="166" fontId="11" fillId="0" borderId="4" xfId="1" applyNumberFormat="1" applyFont="1" applyFill="1" applyBorder="1" applyAlignment="1">
      <alignment vertical="top"/>
    </xf>
    <xf numFmtId="0" fontId="14" fillId="0" borderId="1" xfId="10" applyFont="1" applyFill="1" applyBorder="1" applyAlignment="1">
      <alignment horizontal="left" vertical="top" wrapText="1"/>
    </xf>
    <xf numFmtId="165" fontId="11" fillId="0" borderId="1" xfId="0" applyNumberFormat="1" applyFont="1" applyFill="1" applyBorder="1" applyAlignment="1">
      <alignment horizontal="center" vertical="top" wrapText="1"/>
    </xf>
    <xf numFmtId="0" fontId="12" fillId="0" borderId="1" xfId="5" applyFont="1" applyFill="1" applyBorder="1" applyAlignment="1">
      <alignment horizontal="left" vertical="top" wrapText="1"/>
    </xf>
    <xf numFmtId="0" fontId="11" fillId="0" borderId="1" xfId="5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top"/>
    </xf>
    <xf numFmtId="167" fontId="11" fillId="0" borderId="1" xfId="0" applyNumberFormat="1" applyFont="1" applyFill="1" applyBorder="1" applyAlignment="1">
      <alignment vertical="top"/>
    </xf>
    <xf numFmtId="3" fontId="11" fillId="0" borderId="1" xfId="0" applyNumberFormat="1" applyFont="1" applyFill="1" applyBorder="1" applyAlignment="1">
      <alignment horizontal="center" vertical="top"/>
    </xf>
    <xf numFmtId="2" fontId="11" fillId="0" borderId="1" xfId="0" applyNumberFormat="1" applyFont="1" applyFill="1" applyBorder="1" applyAlignment="1">
      <alignment horizontal="center" vertical="top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166" fontId="11" fillId="0" borderId="1" xfId="1" quotePrefix="1" applyNumberFormat="1" applyFont="1" applyBorder="1" applyAlignment="1">
      <alignment vertical="top"/>
    </xf>
    <xf numFmtId="0" fontId="11" fillId="0" borderId="5" xfId="0" applyFont="1" applyFill="1" applyBorder="1" applyAlignment="1">
      <alignment horizontal="left" vertical="top"/>
    </xf>
    <xf numFmtId="0" fontId="12" fillId="0" borderId="5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5" xfId="0" applyFont="1" applyFill="1" applyBorder="1" applyAlignment="1">
      <alignment vertical="top" wrapText="1"/>
    </xf>
    <xf numFmtId="0" fontId="17" fillId="0" borderId="4" xfId="0" applyFont="1" applyFill="1" applyBorder="1" applyAlignment="1">
      <alignment horizontal="left" vertical="top" wrapText="1"/>
    </xf>
    <xf numFmtId="2" fontId="11" fillId="0" borderId="1" xfId="0" applyNumberFormat="1" applyFont="1" applyFill="1" applyBorder="1" applyAlignment="1">
      <alignment vertical="top" wrapText="1"/>
    </xf>
    <xf numFmtId="2" fontId="11" fillId="0" borderId="1" xfId="0" applyNumberFormat="1" applyFont="1" applyFill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center" vertical="top"/>
    </xf>
    <xf numFmtId="0" fontId="11" fillId="0" borderId="1" xfId="0" applyNumberFormat="1" applyFont="1" applyFill="1" applyBorder="1" applyAlignment="1">
      <alignment horizontal="center" vertical="top"/>
    </xf>
    <xf numFmtId="2" fontId="11" fillId="0" borderId="4" xfId="0" applyNumberFormat="1" applyFont="1" applyFill="1" applyBorder="1" applyAlignment="1">
      <alignment horizontal="center" vertical="top"/>
    </xf>
    <xf numFmtId="2" fontId="15" fillId="0" borderId="4" xfId="0" applyNumberFormat="1" applyFont="1" applyFill="1" applyBorder="1" applyAlignment="1">
      <alignment horizontal="center" vertical="top" wrapText="1"/>
    </xf>
    <xf numFmtId="164" fontId="11" fillId="0" borderId="1" xfId="0" applyNumberFormat="1" applyFont="1" applyFill="1" applyBorder="1" applyAlignment="1">
      <alignment vertical="top"/>
    </xf>
    <xf numFmtId="166" fontId="11" fillId="0" borderId="1" xfId="1" quotePrefix="1" applyNumberFormat="1" applyFont="1" applyFill="1" applyBorder="1" applyAlignment="1">
      <alignment horizontal="center" vertical="top"/>
    </xf>
    <xf numFmtId="165" fontId="11" fillId="0" borderId="4" xfId="1" applyFont="1" applyFill="1" applyBorder="1" applyAlignment="1">
      <alignment vertical="top"/>
    </xf>
    <xf numFmtId="37" fontId="11" fillId="0" borderId="1" xfId="0" applyNumberFormat="1" applyFont="1" applyFill="1" applyBorder="1" applyAlignment="1">
      <alignment vertical="top"/>
    </xf>
    <xf numFmtId="37" fontId="11" fillId="0" borderId="1" xfId="1" applyNumberFormat="1" applyFont="1" applyFill="1" applyBorder="1" applyAlignment="1">
      <alignment vertical="top"/>
    </xf>
    <xf numFmtId="164" fontId="11" fillId="0" borderId="1" xfId="1" applyNumberFormat="1" applyFont="1" applyFill="1" applyBorder="1" applyAlignment="1">
      <alignment vertical="top"/>
    </xf>
    <xf numFmtId="166" fontId="11" fillId="0" borderId="1" xfId="0" applyNumberFormat="1" applyFont="1" applyFill="1" applyBorder="1" applyAlignment="1">
      <alignment horizontal="center" vertical="top" wrapText="1"/>
    </xf>
    <xf numFmtId="164" fontId="11" fillId="0" borderId="1" xfId="0" applyNumberFormat="1" applyFont="1" applyFill="1" applyBorder="1" applyAlignment="1">
      <alignment horizontal="right" vertical="top"/>
    </xf>
    <xf numFmtId="0" fontId="9" fillId="0" borderId="0" xfId="0" applyFont="1" applyFill="1" applyAlignment="1">
      <alignment vertical="top"/>
    </xf>
    <xf numFmtId="1" fontId="11" fillId="0" borderId="1" xfId="0" applyNumberFormat="1" applyFont="1" applyFill="1" applyBorder="1" applyAlignment="1">
      <alignment horizontal="center" vertical="top"/>
    </xf>
    <xf numFmtId="2" fontId="11" fillId="0" borderId="1" xfId="0" applyNumberFormat="1" applyFont="1" applyBorder="1" applyAlignment="1">
      <alignment horizontal="center" vertical="top"/>
    </xf>
    <xf numFmtId="166" fontId="11" fillId="0" borderId="1" xfId="1" quotePrefix="1" applyNumberFormat="1" applyFont="1" applyBorder="1" applyAlignment="1">
      <alignment horizontal="center" vertical="top"/>
    </xf>
    <xf numFmtId="1" fontId="11" fillId="0" borderId="1" xfId="0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167" fontId="11" fillId="0" borderId="1" xfId="0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left" vertical="top" wrapText="1"/>
    </xf>
    <xf numFmtId="0" fontId="11" fillId="2" borderId="1" xfId="0" applyFont="1" applyFill="1" applyBorder="1"/>
    <xf numFmtId="0" fontId="9" fillId="2" borderId="0" xfId="0" applyFont="1" applyFill="1"/>
    <xf numFmtId="3" fontId="11" fillId="0" borderId="1" xfId="0" quotePrefix="1" applyNumberFormat="1" applyFont="1" applyFill="1" applyBorder="1" applyAlignment="1">
      <alignment vertical="top" wrapText="1"/>
    </xf>
    <xf numFmtId="165" fontId="11" fillId="0" borderId="1" xfId="1" quotePrefix="1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horizontal="center" vertical="top"/>
    </xf>
    <xf numFmtId="0" fontId="12" fillId="4" borderId="5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166" fontId="11" fillId="0" borderId="0" xfId="1" quotePrefix="1" applyNumberFormat="1" applyFont="1" applyFill="1" applyBorder="1" applyAlignment="1">
      <alignment vertical="top"/>
    </xf>
    <xf numFmtId="166" fontId="11" fillId="0" borderId="0" xfId="0" applyNumberFormat="1" applyFont="1" applyFill="1" applyAlignment="1">
      <alignment vertical="top"/>
    </xf>
    <xf numFmtId="0" fontId="12" fillId="4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left" vertical="top" wrapText="1"/>
    </xf>
    <xf numFmtId="166" fontId="11" fillId="0" borderId="1" xfId="1" quotePrefix="1" applyNumberFormat="1" applyFont="1" applyFill="1" applyBorder="1" applyAlignment="1">
      <alignment horizontal="center" vertical="top" wrapText="1"/>
    </xf>
    <xf numFmtId="164" fontId="11" fillId="0" borderId="1" xfId="3" quotePrefix="1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2" fillId="0" borderId="2" xfId="0" applyFont="1" applyFill="1" applyBorder="1"/>
    <xf numFmtId="0" fontId="11" fillId="0" borderId="2" xfId="0" applyFont="1" applyFill="1" applyBorder="1"/>
    <xf numFmtId="2" fontId="11" fillId="2" borderId="1" xfId="0" applyNumberFormat="1" applyFont="1" applyFill="1" applyBorder="1" applyAlignment="1">
      <alignment horizontal="right"/>
    </xf>
    <xf numFmtId="0" fontId="11" fillId="2" borderId="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/>
    </xf>
    <xf numFmtId="0" fontId="9" fillId="0" borderId="5" xfId="0" applyFont="1" applyFill="1" applyBorder="1"/>
    <xf numFmtId="0" fontId="9" fillId="0" borderId="4" xfId="0" applyFont="1" applyFill="1" applyBorder="1"/>
    <xf numFmtId="0" fontId="12" fillId="3" borderId="4" xfId="0" applyFont="1" applyFill="1" applyBorder="1" applyAlignment="1">
      <alignment vertical="top" wrapText="1"/>
    </xf>
    <xf numFmtId="0" fontId="9" fillId="2" borderId="3" xfId="0" applyFont="1" applyFill="1" applyBorder="1"/>
    <xf numFmtId="0" fontId="9" fillId="2" borderId="5" xfId="0" applyFont="1" applyFill="1" applyBorder="1"/>
    <xf numFmtId="0" fontId="9" fillId="4" borderId="5" xfId="0" applyFont="1" applyFill="1" applyBorder="1"/>
    <xf numFmtId="0" fontId="9" fillId="0" borderId="5" xfId="0" applyFont="1" applyFill="1" applyBorder="1" applyAlignment="1">
      <alignment horizontal="center" vertical="top" wrapText="1"/>
    </xf>
    <xf numFmtId="0" fontId="9" fillId="3" borderId="0" xfId="0" applyFont="1" applyFill="1"/>
    <xf numFmtId="166" fontId="11" fillId="2" borderId="0" xfId="0" applyNumberFormat="1" applyFont="1" applyFill="1" applyAlignment="1">
      <alignment vertical="top"/>
    </xf>
    <xf numFmtId="2" fontId="11" fillId="0" borderId="1" xfId="0" quotePrefix="1" applyNumberFormat="1" applyFont="1" applyFill="1" applyBorder="1" applyAlignment="1">
      <alignment horizontal="center" vertical="top" wrapText="1"/>
    </xf>
    <xf numFmtId="4" fontId="11" fillId="0" borderId="1" xfId="0" quotePrefix="1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/>
    </xf>
    <xf numFmtId="0" fontId="11" fillId="5" borderId="13" xfId="0" applyFont="1" applyFill="1" applyBorder="1"/>
    <xf numFmtId="0" fontId="9" fillId="5" borderId="14" xfId="0" applyFont="1" applyFill="1" applyBorder="1"/>
    <xf numFmtId="2" fontId="11" fillId="5" borderId="1" xfId="0" applyNumberFormat="1" applyFont="1" applyFill="1" applyBorder="1"/>
    <xf numFmtId="0" fontId="9" fillId="5" borderId="1" xfId="0" applyFont="1" applyFill="1" applyBorder="1" applyAlignment="1">
      <alignment horizontal="center"/>
    </xf>
    <xf numFmtId="0" fontId="9" fillId="5" borderId="1" xfId="0" applyFont="1" applyFill="1" applyBorder="1"/>
    <xf numFmtId="2" fontId="11" fillId="5" borderId="1" xfId="0" applyNumberFormat="1" applyFont="1" applyFill="1" applyBorder="1" applyAlignment="1">
      <alignment horizontal="right"/>
    </xf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/>
    <xf numFmtId="0" fontId="9" fillId="0" borderId="1" xfId="0" applyFont="1" applyFill="1" applyBorder="1"/>
    <xf numFmtId="0" fontId="9" fillId="0" borderId="0" xfId="0" applyFont="1" applyFill="1" applyBorder="1"/>
    <xf numFmtId="0" fontId="9" fillId="0" borderId="11" xfId="0" applyFont="1" applyFill="1" applyBorder="1"/>
    <xf numFmtId="0" fontId="11" fillId="0" borderId="4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/>
    </xf>
    <xf numFmtId="1" fontId="15" fillId="0" borderId="4" xfId="0" applyNumberFormat="1" applyFont="1" applyFill="1" applyBorder="1" applyAlignment="1">
      <alignment horizontal="center" vertical="top" wrapText="1"/>
    </xf>
    <xf numFmtId="0" fontId="9" fillId="6" borderId="0" xfId="0" applyFont="1" applyFill="1"/>
    <xf numFmtId="1" fontId="11" fillId="0" borderId="4" xfId="0" applyNumberFormat="1" applyFont="1" applyFill="1" applyBorder="1" applyAlignment="1">
      <alignment horizontal="center" vertical="top"/>
    </xf>
    <xf numFmtId="0" fontId="12" fillId="0" borderId="5" xfId="0" applyFont="1" applyFill="1" applyBorder="1" applyAlignment="1">
      <alignment vertical="top"/>
    </xf>
    <xf numFmtId="0" fontId="7" fillId="0" borderId="3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164" fontId="14" fillId="0" borderId="1" xfId="8" applyNumberFormat="1" applyFont="1" applyFill="1" applyBorder="1" applyAlignment="1">
      <alignment vertical="top"/>
    </xf>
    <xf numFmtId="166" fontId="11" fillId="0" borderId="1" xfId="0" applyNumberFormat="1" applyFont="1" applyFill="1" applyBorder="1" applyAlignment="1">
      <alignment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20" fillId="0" borderId="4" xfId="0" applyFont="1" applyFill="1" applyBorder="1" applyAlignment="1">
      <alignment horizontal="left" vertical="top"/>
    </xf>
    <xf numFmtId="0" fontId="20" fillId="0" borderId="4" xfId="0" applyFont="1" applyFill="1" applyBorder="1" applyAlignment="1">
      <alignment horizontal="left" vertical="top" wrapText="1"/>
    </xf>
    <xf numFmtId="2" fontId="14" fillId="0" borderId="4" xfId="0" applyNumberFormat="1" applyFont="1" applyFill="1" applyBorder="1" applyAlignment="1">
      <alignment horizontal="center" vertical="top"/>
    </xf>
    <xf numFmtId="0" fontId="14" fillId="0" borderId="4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/>
    </xf>
    <xf numFmtId="0" fontId="14" fillId="0" borderId="1" xfId="0" applyFont="1" applyFill="1" applyBorder="1"/>
    <xf numFmtId="0" fontId="21" fillId="0" borderId="0" xfId="0" applyFont="1" applyFill="1"/>
    <xf numFmtId="4" fontId="11" fillId="0" borderId="1" xfId="0" applyNumberFormat="1" applyFont="1" applyFill="1" applyBorder="1" applyAlignment="1">
      <alignment horizontal="center" vertical="top" wrapText="1"/>
    </xf>
    <xf numFmtId="4" fontId="9" fillId="0" borderId="0" xfId="0" applyNumberFormat="1" applyFont="1" applyFill="1"/>
    <xf numFmtId="0" fontId="11" fillId="0" borderId="3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2" fontId="11" fillId="0" borderId="1" xfId="0" applyNumberFormat="1" applyFont="1" applyBorder="1" applyAlignment="1">
      <alignment horizontal="center" vertical="top" wrapText="1"/>
    </xf>
    <xf numFmtId="0" fontId="11" fillId="0" borderId="0" xfId="0" applyFont="1" applyFill="1" applyAlignment="1">
      <alignment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9" fillId="7" borderId="0" xfId="0" applyFont="1" applyFill="1"/>
    <xf numFmtId="166" fontId="9" fillId="0" borderId="0" xfId="0" applyNumberFormat="1" applyFont="1" applyFill="1"/>
    <xf numFmtId="166" fontId="9" fillId="7" borderId="0" xfId="0" applyNumberFormat="1" applyFont="1" applyFill="1"/>
    <xf numFmtId="164" fontId="9" fillId="0" borderId="0" xfId="0" applyNumberFormat="1" applyFont="1" applyFill="1"/>
    <xf numFmtId="0" fontId="22" fillId="8" borderId="16" xfId="2" applyFont="1" applyFill="1" applyBorder="1" applyAlignment="1">
      <alignment horizontal="center" vertical="center" wrapText="1"/>
    </xf>
    <xf numFmtId="0" fontId="22" fillId="0" borderId="16" xfId="2" applyFont="1" applyFill="1" applyBorder="1" applyAlignment="1">
      <alignment horizontal="center" vertical="center" wrapText="1"/>
    </xf>
    <xf numFmtId="0" fontId="24" fillId="0" borderId="16" xfId="2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3" fontId="16" fillId="0" borderId="0" xfId="0" applyNumberFormat="1" applyFont="1" applyFill="1"/>
    <xf numFmtId="0" fontId="11" fillId="0" borderId="3" xfId="0" applyFont="1" applyFill="1" applyBorder="1" applyAlignment="1">
      <alignment horizontal="center" vertical="top" wrapText="1"/>
    </xf>
    <xf numFmtId="0" fontId="11" fillId="0" borderId="1" xfId="0" quotePrefix="1" applyFont="1" applyFill="1" applyBorder="1" applyAlignment="1">
      <alignment vertical="top" wrapText="1"/>
    </xf>
    <xf numFmtId="3" fontId="11" fillId="0" borderId="1" xfId="0" quotePrefix="1" applyNumberFormat="1" applyFont="1" applyFill="1" applyBorder="1" applyAlignment="1">
      <alignment horizontal="center" vertical="top" wrapText="1"/>
    </xf>
    <xf numFmtId="164" fontId="11" fillId="0" borderId="1" xfId="3" quotePrefix="1" applyFont="1" applyFill="1" applyBorder="1" applyAlignment="1">
      <alignment vertical="top" wrapText="1"/>
    </xf>
    <xf numFmtId="3" fontId="11" fillId="0" borderId="1" xfId="0" applyNumberFormat="1" applyFont="1" applyFill="1" applyBorder="1" applyAlignment="1">
      <alignment horizontal="center" vertical="top" wrapText="1"/>
    </xf>
    <xf numFmtId="168" fontId="11" fillId="0" borderId="1" xfId="0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1" fontId="14" fillId="0" borderId="1" xfId="8" applyNumberFormat="1" applyFont="1" applyFill="1" applyBorder="1" applyAlignment="1">
      <alignment horizontal="center" vertical="top"/>
    </xf>
    <xf numFmtId="1" fontId="14" fillId="0" borderId="1" xfId="8" applyNumberFormat="1" applyFont="1" applyFill="1" applyBorder="1" applyAlignment="1">
      <alignment horizontal="center" vertical="top" wrapText="1"/>
    </xf>
    <xf numFmtId="1" fontId="14" fillId="0" borderId="4" xfId="8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169" fontId="11" fillId="0" borderId="1" xfId="0" applyNumberFormat="1" applyFont="1" applyFill="1" applyBorder="1" applyAlignment="1">
      <alignment horizontal="center" vertical="top"/>
    </xf>
    <xf numFmtId="43" fontId="11" fillId="0" borderId="0" xfId="0" applyNumberFormat="1" applyFont="1" applyFill="1"/>
    <xf numFmtId="0" fontId="11" fillId="0" borderId="3" xfId="0" applyFont="1" applyFill="1" applyBorder="1" applyAlignment="1">
      <alignment horizontal="center" vertical="top" wrapText="1"/>
    </xf>
    <xf numFmtId="2" fontId="9" fillId="0" borderId="0" xfId="0" applyNumberFormat="1" applyFont="1" applyFill="1" applyAlignment="1">
      <alignment vertical="top"/>
    </xf>
    <xf numFmtId="0" fontId="11" fillId="0" borderId="3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3" fontId="14" fillId="0" borderId="1" xfId="0" applyNumberFormat="1" applyFont="1" applyFill="1" applyBorder="1" applyAlignment="1">
      <alignment horizontal="center" vertical="top" wrapText="1"/>
    </xf>
    <xf numFmtId="4" fontId="11" fillId="0" borderId="1" xfId="1" quotePrefix="1" applyNumberFormat="1" applyFont="1" applyFill="1" applyBorder="1" applyAlignment="1">
      <alignment horizontal="center" vertical="top" wrapText="1"/>
    </xf>
    <xf numFmtId="170" fontId="11" fillId="0" borderId="1" xfId="0" applyNumberFormat="1" applyFont="1" applyFill="1" applyBorder="1" applyAlignment="1">
      <alignment horizontal="center" vertical="top"/>
    </xf>
    <xf numFmtId="2" fontId="11" fillId="0" borderId="4" xfId="0" applyNumberFormat="1" applyFont="1" applyFill="1" applyBorder="1" applyAlignment="1">
      <alignment horizontal="center" vertical="top" wrapText="1"/>
    </xf>
    <xf numFmtId="4" fontId="15" fillId="0" borderId="4" xfId="0" applyNumberFormat="1" applyFont="1" applyFill="1" applyBorder="1" applyAlignment="1">
      <alignment horizontal="center" vertical="top" wrapText="1"/>
    </xf>
    <xf numFmtId="4" fontId="11" fillId="0" borderId="4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top" wrapText="1"/>
    </xf>
    <xf numFmtId="167" fontId="11" fillId="0" borderId="1" xfId="0" quotePrefix="1" applyNumberFormat="1" applyFont="1" applyFill="1" applyBorder="1" applyAlignment="1">
      <alignment horizontal="center" vertical="top" wrapText="1"/>
    </xf>
    <xf numFmtId="166" fontId="11" fillId="0" borderId="5" xfId="1" applyNumberFormat="1" applyFont="1" applyFill="1" applyBorder="1" applyAlignment="1">
      <alignment vertical="top"/>
    </xf>
    <xf numFmtId="166" fontId="11" fillId="0" borderId="3" xfId="1" quotePrefix="1" applyNumberFormat="1" applyFont="1" applyFill="1" applyBorder="1" applyAlignment="1">
      <alignment vertical="top"/>
    </xf>
    <xf numFmtId="166" fontId="11" fillId="0" borderId="5" xfId="1" quotePrefix="1" applyNumberFormat="1" applyFont="1" applyFill="1" applyBorder="1" applyAlignment="1">
      <alignment vertical="top"/>
    </xf>
    <xf numFmtId="166" fontId="11" fillId="0" borderId="4" xfId="1" quotePrefix="1" applyNumberFormat="1" applyFont="1" applyFill="1" applyBorder="1" applyAlignment="1">
      <alignment vertical="top"/>
    </xf>
    <xf numFmtId="166" fontId="11" fillId="0" borderId="3" xfId="1" applyNumberFormat="1" applyFont="1" applyFill="1" applyBorder="1" applyAlignment="1">
      <alignment vertical="top"/>
    </xf>
    <xf numFmtId="166" fontId="9" fillId="0" borderId="4" xfId="1" applyNumberFormat="1" applyFont="1" applyFill="1" applyBorder="1" applyAlignment="1">
      <alignment vertical="top"/>
    </xf>
    <xf numFmtId="166" fontId="16" fillId="0" borderId="5" xfId="1" applyNumberFormat="1" applyFont="1" applyFill="1" applyBorder="1" applyAlignment="1">
      <alignment vertical="top"/>
    </xf>
    <xf numFmtId="166" fontId="16" fillId="0" borderId="4" xfId="1" applyNumberFormat="1" applyFont="1" applyFill="1" applyBorder="1" applyAlignment="1">
      <alignment vertical="top"/>
    </xf>
    <xf numFmtId="164" fontId="14" fillId="0" borderId="4" xfId="0" applyNumberFormat="1" applyFont="1" applyFill="1" applyBorder="1" applyAlignment="1">
      <alignment horizontal="center" vertical="top" wrapText="1"/>
    </xf>
    <xf numFmtId="164" fontId="14" fillId="0" borderId="5" xfId="0" applyNumberFormat="1" applyFont="1" applyFill="1" applyBorder="1" applyAlignment="1">
      <alignment horizontal="center" vertical="top" wrapText="1"/>
    </xf>
    <xf numFmtId="164" fontId="14" fillId="0" borderId="4" xfId="7" applyNumberFormat="1" applyFont="1" applyFill="1" applyBorder="1" applyAlignment="1">
      <alignment vertical="top" wrapText="1"/>
    </xf>
    <xf numFmtId="164" fontId="15" fillId="0" borderId="4" xfId="8" applyNumberFormat="1" applyFont="1" applyFill="1" applyBorder="1" applyAlignment="1">
      <alignment horizontal="center" vertical="top" wrapText="1"/>
    </xf>
    <xf numFmtId="164" fontId="14" fillId="0" borderId="4" xfId="8" applyNumberFormat="1" applyFont="1" applyFill="1" applyBorder="1" applyAlignment="1">
      <alignment horizontal="center" vertical="top" wrapText="1"/>
    </xf>
    <xf numFmtId="0" fontId="11" fillId="4" borderId="4" xfId="0" applyFont="1" applyFill="1" applyBorder="1"/>
    <xf numFmtId="0" fontId="9" fillId="0" borderId="7" xfId="0" applyFont="1" applyFill="1" applyBorder="1"/>
    <xf numFmtId="3" fontId="11" fillId="0" borderId="1" xfId="1" quotePrefix="1" applyNumberFormat="1" applyFont="1" applyFill="1" applyBorder="1" applyAlignment="1">
      <alignment horizontal="center" vertical="top" wrapText="1"/>
    </xf>
    <xf numFmtId="3" fontId="11" fillId="0" borderId="3" xfId="0" applyNumberFormat="1" applyFont="1" applyFill="1" applyBorder="1" applyAlignment="1">
      <alignment vertical="top"/>
    </xf>
    <xf numFmtId="164" fontId="11" fillId="0" borderId="4" xfId="3" applyFont="1" applyFill="1" applyBorder="1" applyAlignment="1">
      <alignment vertical="top"/>
    </xf>
    <xf numFmtId="164" fontId="11" fillId="0" borderId="3" xfId="3" applyFont="1" applyFill="1" applyBorder="1" applyAlignment="1">
      <alignment vertical="top"/>
    </xf>
    <xf numFmtId="3" fontId="11" fillId="0" borderId="3" xfId="0" applyNumberFormat="1" applyFont="1" applyFill="1" applyBorder="1" applyAlignment="1">
      <alignment horizontal="right" vertical="top"/>
    </xf>
    <xf numFmtId="0" fontId="14" fillId="0" borderId="5" xfId="2" applyFont="1" applyFill="1" applyBorder="1" applyAlignment="1">
      <alignment horizontal="left" vertical="top" wrapText="1"/>
    </xf>
    <xf numFmtId="0" fontId="14" fillId="0" borderId="4" xfId="2" applyFont="1" applyFill="1" applyBorder="1" applyAlignment="1">
      <alignment horizontal="left" vertical="top" wrapText="1"/>
    </xf>
    <xf numFmtId="164" fontId="14" fillId="0" borderId="3" xfId="7" applyNumberFormat="1" applyFont="1" applyFill="1" applyBorder="1" applyAlignment="1">
      <alignment vertical="top" wrapText="1"/>
    </xf>
    <xf numFmtId="164" fontId="14" fillId="0" borderId="5" xfId="7" applyNumberFormat="1" applyFont="1" applyFill="1" applyBorder="1" applyAlignment="1">
      <alignment vertical="top" wrapText="1"/>
    </xf>
    <xf numFmtId="164" fontId="15" fillId="0" borderId="3" xfId="8" applyNumberFormat="1" applyFont="1" applyFill="1" applyBorder="1" applyAlignment="1">
      <alignment horizontal="center" vertical="top" wrapText="1"/>
    </xf>
    <xf numFmtId="164" fontId="15" fillId="0" borderId="5" xfId="8" applyNumberFormat="1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left" vertical="top" wrapText="1"/>
    </xf>
    <xf numFmtId="166" fontId="14" fillId="0" borderId="3" xfId="1" applyNumberFormat="1" applyFont="1" applyFill="1" applyBorder="1" applyAlignment="1">
      <alignment vertical="top"/>
    </xf>
    <xf numFmtId="0" fontId="11" fillId="0" borderId="3" xfId="0" applyFont="1" applyFill="1" applyBorder="1" applyAlignment="1">
      <alignment horizontal="center" vertical="top" wrapText="1"/>
    </xf>
    <xf numFmtId="166" fontId="11" fillId="0" borderId="3" xfId="1" applyNumberFormat="1" applyFont="1" applyFill="1" applyBorder="1" applyAlignment="1">
      <alignment horizontal="center" vertical="top"/>
    </xf>
    <xf numFmtId="166" fontId="11" fillId="0" borderId="4" xfId="1" applyNumberFormat="1" applyFont="1" applyFill="1" applyBorder="1" applyAlignment="1">
      <alignment horizontal="center" vertical="top"/>
    </xf>
    <xf numFmtId="166" fontId="11" fillId="0" borderId="3" xfId="1" quotePrefix="1" applyNumberFormat="1" applyFont="1" applyBorder="1" applyAlignment="1">
      <alignment vertical="top"/>
    </xf>
    <xf numFmtId="166" fontId="11" fillId="0" borderId="4" xfId="1" quotePrefix="1" applyNumberFormat="1" applyFont="1" applyBorder="1" applyAlignment="1">
      <alignment vertical="top"/>
    </xf>
    <xf numFmtId="0" fontId="9" fillId="0" borderId="3" xfId="0" applyFont="1" applyFill="1" applyBorder="1"/>
    <xf numFmtId="0" fontId="11" fillId="10" borderId="1" xfId="0" applyFont="1" applyFill="1" applyBorder="1" applyAlignment="1">
      <alignment horizontal="left" vertical="top" wrapText="1"/>
    </xf>
    <xf numFmtId="2" fontId="12" fillId="4" borderId="1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top" wrapText="1"/>
    </xf>
    <xf numFmtId="3" fontId="12" fillId="4" borderId="4" xfId="0" applyNumberFormat="1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/>
    </xf>
    <xf numFmtId="0" fontId="12" fillId="4" borderId="4" xfId="0" applyFont="1" applyFill="1" applyBorder="1"/>
    <xf numFmtId="0" fontId="12" fillId="0" borderId="1" xfId="0" applyFont="1" applyFill="1" applyBorder="1" applyAlignment="1">
      <alignment horizontal="center" vertical="top" wrapText="1"/>
    </xf>
    <xf numFmtId="9" fontId="12" fillId="0" borderId="1" xfId="0" applyNumberFormat="1" applyFont="1" applyFill="1" applyBorder="1" applyAlignment="1">
      <alignment horizontal="center" vertical="top"/>
    </xf>
    <xf numFmtId="0" fontId="12" fillId="0" borderId="1" xfId="0" applyFont="1" applyFill="1" applyBorder="1"/>
    <xf numFmtId="166" fontId="12" fillId="0" borderId="1" xfId="1" applyNumberFormat="1" applyFont="1" applyFill="1" applyBorder="1" applyAlignment="1">
      <alignment vertical="top"/>
    </xf>
    <xf numFmtId="2" fontId="12" fillId="0" borderId="1" xfId="0" applyNumberFormat="1" applyFont="1" applyFill="1" applyBorder="1" applyAlignment="1">
      <alignment horizontal="center" vertical="top" wrapText="1"/>
    </xf>
    <xf numFmtId="166" fontId="12" fillId="0" borderId="1" xfId="1" quotePrefix="1" applyNumberFormat="1" applyFont="1" applyFill="1" applyBorder="1" applyAlignment="1">
      <alignment vertical="top"/>
    </xf>
    <xf numFmtId="2" fontId="12" fillId="0" borderId="1" xfId="0" applyNumberFormat="1" applyFont="1" applyBorder="1" applyAlignment="1">
      <alignment horizontal="center" vertical="top"/>
    </xf>
    <xf numFmtId="9" fontId="12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center" vertical="top"/>
    </xf>
    <xf numFmtId="2" fontId="12" fillId="0" borderId="1" xfId="1" applyNumberFormat="1" applyFont="1" applyFill="1" applyBorder="1" applyAlignment="1">
      <alignment vertical="top"/>
    </xf>
    <xf numFmtId="2" fontId="12" fillId="0" borderId="1" xfId="0" applyNumberFormat="1" applyFont="1" applyFill="1" applyBorder="1" applyAlignment="1">
      <alignment vertical="top" wrapText="1"/>
    </xf>
    <xf numFmtId="166" fontId="12" fillId="0" borderId="1" xfId="1" quotePrefix="1" applyNumberFormat="1" applyFont="1" applyBorder="1" applyAlignment="1">
      <alignment vertical="top"/>
    </xf>
    <xf numFmtId="0" fontId="12" fillId="0" borderId="1" xfId="0" applyFont="1" applyFill="1" applyBorder="1" applyAlignment="1">
      <alignment vertical="top" wrapText="1"/>
    </xf>
    <xf numFmtId="2" fontId="12" fillId="0" borderId="1" xfId="0" applyNumberFormat="1" applyFont="1" applyFill="1" applyBorder="1" applyAlignment="1">
      <alignment horizontal="center" vertical="top"/>
    </xf>
    <xf numFmtId="2" fontId="11" fillId="0" borderId="1" xfId="1" applyNumberFormat="1" applyFont="1" applyFill="1" applyBorder="1" applyAlignment="1">
      <alignment horizontal="center" vertical="top"/>
    </xf>
    <xf numFmtId="0" fontId="11" fillId="0" borderId="3" xfId="0" applyFont="1" applyFill="1" applyBorder="1" applyAlignment="1">
      <alignment vertical="top"/>
    </xf>
    <xf numFmtId="2" fontId="11" fillId="0" borderId="3" xfId="1" applyNumberFormat="1" applyFont="1" applyFill="1" applyBorder="1" applyAlignment="1">
      <alignment horizontal="center" vertical="top"/>
    </xf>
    <xf numFmtId="2" fontId="11" fillId="0" borderId="4" xfId="1" applyNumberFormat="1" applyFont="1" applyFill="1" applyBorder="1" applyAlignment="1">
      <alignment horizontal="center" vertical="top"/>
    </xf>
    <xf numFmtId="2" fontId="12" fillId="4" borderId="4" xfId="0" applyNumberFormat="1" applyFont="1" applyFill="1" applyBorder="1" applyAlignment="1">
      <alignment horizontal="center" vertical="top"/>
    </xf>
    <xf numFmtId="2" fontId="12" fillId="0" borderId="1" xfId="1" applyNumberFormat="1" applyFont="1" applyFill="1" applyBorder="1" applyAlignment="1">
      <alignment horizontal="center" vertical="top"/>
    </xf>
    <xf numFmtId="167" fontId="12" fillId="0" borderId="1" xfId="0" applyNumberFormat="1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vertical="top"/>
    </xf>
    <xf numFmtId="2" fontId="11" fillId="0" borderId="5" xfId="1" applyNumberFormat="1" applyFont="1" applyFill="1" applyBorder="1" applyAlignment="1">
      <alignment horizontal="center" vertical="top"/>
    </xf>
    <xf numFmtId="164" fontId="11" fillId="0" borderId="3" xfId="3" applyFont="1" applyFill="1" applyBorder="1" applyAlignment="1">
      <alignment horizontal="center" vertical="top"/>
    </xf>
    <xf numFmtId="164" fontId="11" fillId="0" borderId="5" xfId="3" applyFont="1" applyFill="1" applyBorder="1" applyAlignment="1">
      <alignment horizontal="center" vertical="top"/>
    </xf>
    <xf numFmtId="164" fontId="11" fillId="0" borderId="4" xfId="3" applyFont="1" applyFill="1" applyBorder="1" applyAlignment="1">
      <alignment horizontal="center" vertical="top"/>
    </xf>
    <xf numFmtId="164" fontId="11" fillId="0" borderId="5" xfId="3" applyFont="1" applyFill="1" applyBorder="1" applyAlignment="1">
      <alignment vertical="top"/>
    </xf>
    <xf numFmtId="165" fontId="12" fillId="0" borderId="1" xfId="1" quotePrefix="1" applyNumberFormat="1" applyFont="1" applyFill="1" applyBorder="1" applyAlignment="1">
      <alignment horizontal="center" vertical="top" wrapText="1"/>
    </xf>
    <xf numFmtId="166" fontId="12" fillId="0" borderId="1" xfId="1" quotePrefix="1" applyNumberFormat="1" applyFont="1" applyFill="1" applyBorder="1" applyAlignment="1">
      <alignment horizontal="center" vertical="top"/>
    </xf>
    <xf numFmtId="165" fontId="12" fillId="0" borderId="1" xfId="1" quotePrefix="1" applyNumberFormat="1" applyFont="1" applyFill="1" applyBorder="1" applyAlignment="1">
      <alignment horizontal="center" vertical="top"/>
    </xf>
    <xf numFmtId="164" fontId="12" fillId="0" borderId="1" xfId="3" applyFont="1" applyFill="1" applyBorder="1" applyAlignment="1">
      <alignment horizontal="center" vertical="top"/>
    </xf>
    <xf numFmtId="2" fontId="12" fillId="0" borderId="1" xfId="3" applyNumberFormat="1" applyFont="1" applyFill="1" applyBorder="1" applyAlignment="1">
      <alignment horizontal="center" vertical="top" wrapText="1"/>
    </xf>
    <xf numFmtId="0" fontId="12" fillId="0" borderId="1" xfId="3" applyNumberFormat="1" applyFont="1" applyFill="1" applyBorder="1" applyAlignment="1">
      <alignment horizontal="center" vertical="top" wrapText="1"/>
    </xf>
    <xf numFmtId="166" fontId="11" fillId="0" borderId="5" xfId="1" applyNumberFormat="1" applyFont="1" applyFill="1" applyBorder="1" applyAlignment="1">
      <alignment horizontal="center" vertical="top"/>
    </xf>
    <xf numFmtId="166" fontId="11" fillId="0" borderId="5" xfId="1" quotePrefix="1" applyNumberFormat="1" applyFont="1" applyFill="1" applyBorder="1" applyAlignment="1">
      <alignment horizontal="center" vertical="top"/>
    </xf>
    <xf numFmtId="166" fontId="11" fillId="0" borderId="4" xfId="1" quotePrefix="1" applyNumberFormat="1" applyFont="1" applyFill="1" applyBorder="1" applyAlignment="1">
      <alignment horizontal="center" vertical="top"/>
    </xf>
    <xf numFmtId="170" fontId="12" fillId="0" borderId="1" xfId="0" applyNumberFormat="1" applyFont="1" applyFill="1" applyBorder="1" applyAlignment="1">
      <alignment horizontal="center" vertical="top"/>
    </xf>
    <xf numFmtId="166" fontId="12" fillId="0" borderId="1" xfId="1" quotePrefix="1" applyNumberFormat="1" applyFont="1" applyFill="1" applyBorder="1" applyAlignment="1">
      <alignment vertical="top" wrapText="1"/>
    </xf>
    <xf numFmtId="4" fontId="12" fillId="0" borderId="1" xfId="1" quotePrefix="1" applyNumberFormat="1" applyFont="1" applyFill="1" applyBorder="1" applyAlignment="1">
      <alignment vertical="top" wrapText="1"/>
    </xf>
    <xf numFmtId="164" fontId="12" fillId="4" borderId="4" xfId="3" applyFont="1" applyFill="1" applyBorder="1" applyAlignment="1">
      <alignment horizontal="center" vertical="top"/>
    </xf>
    <xf numFmtId="166" fontId="12" fillId="4" borderId="1" xfId="1" quotePrefix="1" applyNumberFormat="1" applyFont="1" applyFill="1" applyBorder="1" applyAlignment="1">
      <alignment vertical="top"/>
    </xf>
    <xf numFmtId="0" fontId="20" fillId="4" borderId="1" xfId="0" applyFont="1" applyFill="1" applyBorder="1" applyAlignment="1">
      <alignment horizontal="center" vertical="top"/>
    </xf>
    <xf numFmtId="2" fontId="13" fillId="0" borderId="1" xfId="0" applyNumberFormat="1" applyFont="1" applyFill="1" applyBorder="1" applyAlignment="1">
      <alignment horizontal="center" vertical="top"/>
    </xf>
    <xf numFmtId="164" fontId="12" fillId="0" borderId="1" xfId="3" applyFont="1" applyFill="1" applyBorder="1" applyAlignment="1">
      <alignment vertical="top"/>
    </xf>
    <xf numFmtId="170" fontId="20" fillId="4" borderId="1" xfId="0" applyNumberFormat="1" applyFont="1" applyFill="1" applyBorder="1" applyAlignment="1">
      <alignment horizontal="center" vertical="top"/>
    </xf>
    <xf numFmtId="2" fontId="20" fillId="4" borderId="1" xfId="1" applyNumberFormat="1" applyFont="1" applyFill="1" applyBorder="1" applyAlignment="1">
      <alignment horizontal="center" vertical="top"/>
    </xf>
    <xf numFmtId="1" fontId="13" fillId="0" borderId="1" xfId="0" applyNumberFormat="1" applyFont="1" applyFill="1" applyBorder="1" applyAlignment="1">
      <alignment horizontal="center" vertical="top"/>
    </xf>
    <xf numFmtId="0" fontId="11" fillId="0" borderId="6" xfId="0" applyFont="1" applyFill="1" applyBorder="1" applyAlignment="1">
      <alignment horizontal="center" vertical="top" wrapText="1"/>
    </xf>
    <xf numFmtId="4" fontId="12" fillId="0" borderId="1" xfId="0" applyNumberFormat="1" applyFont="1" applyFill="1" applyBorder="1" applyAlignment="1">
      <alignment horizontal="center" vertical="top" wrapText="1"/>
    </xf>
    <xf numFmtId="3" fontId="12" fillId="4" borderId="4" xfId="0" applyNumberFormat="1" applyFont="1" applyFill="1" applyBorder="1" applyAlignment="1">
      <alignment horizontal="center" vertical="top"/>
    </xf>
    <xf numFmtId="9" fontId="12" fillId="0" borderId="1" xfId="0" applyNumberFormat="1" applyFont="1" applyFill="1" applyBorder="1" applyAlignment="1">
      <alignment vertical="top"/>
    </xf>
    <xf numFmtId="41" fontId="11" fillId="0" borderId="3" xfId="0" applyNumberFormat="1" applyFont="1" applyFill="1" applyBorder="1" applyAlignment="1">
      <alignment vertical="top"/>
    </xf>
    <xf numFmtId="0" fontId="11" fillId="0" borderId="10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2" fillId="0" borderId="1" xfId="0" applyNumberFormat="1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right" vertical="top"/>
    </xf>
    <xf numFmtId="0" fontId="12" fillId="0" borderId="1" xfId="0" applyNumberFormat="1" applyFont="1" applyFill="1" applyBorder="1" applyAlignment="1">
      <alignment horizontal="center" vertical="top" wrapText="1"/>
    </xf>
    <xf numFmtId="3" fontId="12" fillId="0" borderId="1" xfId="0" applyNumberFormat="1" applyFont="1" applyFill="1" applyBorder="1" applyAlignment="1">
      <alignment horizontal="right" vertical="top"/>
    </xf>
    <xf numFmtId="0" fontId="11" fillId="0" borderId="3" xfId="0" applyFont="1" applyFill="1" applyBorder="1" applyAlignment="1">
      <alignment horizontal="right" vertical="top"/>
    </xf>
    <xf numFmtId="166" fontId="11" fillId="0" borderId="3" xfId="1" quotePrefix="1" applyNumberFormat="1" applyFont="1" applyFill="1" applyBorder="1" applyAlignment="1">
      <alignment horizontal="center" vertical="top"/>
    </xf>
    <xf numFmtId="3" fontId="11" fillId="0" borderId="4" xfId="0" applyNumberFormat="1" applyFont="1" applyFill="1" applyBorder="1" applyAlignment="1">
      <alignment vertical="top"/>
    </xf>
    <xf numFmtId="3" fontId="15" fillId="0" borderId="4" xfId="0" applyNumberFormat="1" applyFont="1" applyFill="1" applyBorder="1" applyAlignment="1">
      <alignment horizontal="center" vertical="top" wrapText="1"/>
    </xf>
    <xf numFmtId="0" fontId="7" fillId="10" borderId="1" xfId="0" applyFont="1" applyFill="1" applyBorder="1" applyAlignment="1">
      <alignment horizontal="left" vertical="top" wrapText="1"/>
    </xf>
    <xf numFmtId="2" fontId="12" fillId="0" borderId="4" xfId="0" applyNumberFormat="1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166" fontId="12" fillId="0" borderId="1" xfId="1" applyNumberFormat="1" applyFont="1" applyFill="1" applyBorder="1" applyAlignment="1">
      <alignment horizontal="center" vertical="top"/>
    </xf>
    <xf numFmtId="164" fontId="20" fillId="0" borderId="1" xfId="0" applyNumberFormat="1" applyFont="1" applyFill="1" applyBorder="1" applyAlignment="1">
      <alignment horizontal="center" vertical="top" wrapText="1"/>
    </xf>
    <xf numFmtId="2" fontId="17" fillId="0" borderId="4" xfId="0" applyNumberFormat="1" applyFont="1" applyFill="1" applyBorder="1" applyAlignment="1">
      <alignment horizontal="center" vertical="top" wrapText="1"/>
    </xf>
    <xf numFmtId="9" fontId="12" fillId="0" borderId="4" xfId="0" applyNumberFormat="1" applyFont="1" applyFill="1" applyBorder="1" applyAlignment="1">
      <alignment horizontal="center" vertical="top"/>
    </xf>
    <xf numFmtId="166" fontId="12" fillId="0" borderId="4" xfId="1" applyNumberFormat="1" applyFont="1" applyFill="1" applyBorder="1" applyAlignment="1">
      <alignment vertical="top"/>
    </xf>
    <xf numFmtId="164" fontId="20" fillId="0" borderId="4" xfId="0" applyNumberFormat="1" applyFont="1" applyFill="1" applyBorder="1" applyAlignment="1">
      <alignment vertical="top" wrapText="1"/>
    </xf>
    <xf numFmtId="2" fontId="14" fillId="0" borderId="3" xfId="1" applyNumberFormat="1" applyFont="1" applyFill="1" applyBorder="1" applyAlignment="1">
      <alignment horizontal="center" vertical="top"/>
    </xf>
    <xf numFmtId="1" fontId="17" fillId="0" borderId="4" xfId="0" applyNumberFormat="1" applyFont="1" applyFill="1" applyBorder="1" applyAlignment="1">
      <alignment horizontal="center" vertical="top" wrapText="1"/>
    </xf>
    <xf numFmtId="164" fontId="17" fillId="0" borderId="1" xfId="8" applyNumberFormat="1" applyFont="1" applyFill="1" applyBorder="1" applyAlignment="1">
      <alignment horizontal="center" vertical="top" wrapText="1"/>
    </xf>
    <xf numFmtId="3" fontId="14" fillId="0" borderId="1" xfId="8" applyNumberFormat="1" applyFont="1" applyFill="1" applyBorder="1" applyAlignment="1">
      <alignment horizontal="center" vertical="top"/>
    </xf>
    <xf numFmtId="165" fontId="12" fillId="0" borderId="1" xfId="0" applyNumberFormat="1" applyFont="1" applyFill="1" applyBorder="1" applyAlignment="1">
      <alignment vertical="top" wrapText="1"/>
    </xf>
    <xf numFmtId="166" fontId="12" fillId="0" borderId="1" xfId="0" applyNumberFormat="1" applyFont="1" applyFill="1" applyBorder="1" applyAlignment="1">
      <alignment vertical="top" wrapText="1"/>
    </xf>
    <xf numFmtId="3" fontId="12" fillId="0" borderId="1" xfId="0" applyNumberFormat="1" applyFont="1" applyFill="1" applyBorder="1" applyAlignment="1">
      <alignment vertical="top"/>
    </xf>
    <xf numFmtId="0" fontId="12" fillId="0" borderId="3" xfId="0" applyFont="1" applyFill="1" applyBorder="1"/>
    <xf numFmtId="0" fontId="12" fillId="0" borderId="5" xfId="0" applyFont="1" applyFill="1" applyBorder="1"/>
    <xf numFmtId="0" fontId="12" fillId="0" borderId="4" xfId="0" applyFont="1" applyFill="1" applyBorder="1"/>
    <xf numFmtId="166" fontId="12" fillId="0" borderId="3" xfId="1" applyNumberFormat="1" applyFont="1" applyFill="1" applyBorder="1" applyAlignment="1">
      <alignment vertical="top"/>
    </xf>
    <xf numFmtId="166" fontId="12" fillId="0" borderId="5" xfId="1" applyNumberFormat="1" applyFont="1" applyFill="1" applyBorder="1" applyAlignment="1">
      <alignment vertical="top"/>
    </xf>
    <xf numFmtId="166" fontId="12" fillId="0" borderId="5" xfId="1" quotePrefix="1" applyNumberFormat="1" applyFont="1" applyFill="1" applyBorder="1" applyAlignment="1">
      <alignment vertical="top"/>
    </xf>
    <xf numFmtId="166" fontId="12" fillId="0" borderId="4" xfId="1" quotePrefix="1" applyNumberFormat="1" applyFont="1" applyFill="1" applyBorder="1" applyAlignment="1">
      <alignment vertical="top"/>
    </xf>
    <xf numFmtId="2" fontId="12" fillId="0" borderId="3" xfId="1" applyNumberFormat="1" applyFont="1" applyFill="1" applyBorder="1" applyAlignment="1">
      <alignment horizontal="center" vertical="top"/>
    </xf>
    <xf numFmtId="2" fontId="12" fillId="0" borderId="5" xfId="1" applyNumberFormat="1" applyFont="1" applyFill="1" applyBorder="1" applyAlignment="1">
      <alignment horizontal="center" vertical="top"/>
    </xf>
    <xf numFmtId="2" fontId="12" fillId="0" borderId="4" xfId="1" applyNumberFormat="1" applyFont="1" applyFill="1" applyBorder="1" applyAlignment="1">
      <alignment horizontal="center" vertical="top"/>
    </xf>
    <xf numFmtId="0" fontId="11" fillId="10" borderId="3" xfId="0" applyFont="1" applyFill="1" applyBorder="1" applyAlignment="1">
      <alignment horizontal="left" vertical="top" wrapText="1"/>
    </xf>
    <xf numFmtId="0" fontId="11" fillId="10" borderId="5" xfId="0" applyFont="1" applyFill="1" applyBorder="1" applyAlignment="1">
      <alignment horizontal="left" vertical="top" wrapText="1"/>
    </xf>
    <xf numFmtId="0" fontId="11" fillId="10" borderId="4" xfId="0" applyFont="1" applyFill="1" applyBorder="1" applyAlignment="1">
      <alignment horizontal="left" vertical="top" wrapText="1"/>
    </xf>
    <xf numFmtId="167" fontId="12" fillId="0" borderId="1" xfId="0" applyNumberFormat="1" applyFont="1" applyFill="1" applyBorder="1" applyAlignment="1">
      <alignment horizontal="center" vertical="top"/>
    </xf>
    <xf numFmtId="3" fontId="12" fillId="4" borderId="4" xfId="0" applyNumberFormat="1" applyFont="1" applyFill="1" applyBorder="1" applyAlignment="1">
      <alignment vertical="top"/>
    </xf>
    <xf numFmtId="0" fontId="12" fillId="0" borderId="10" xfId="0" applyFont="1" applyFill="1" applyBorder="1" applyAlignment="1">
      <alignment horizontal="center" vertical="top" wrapText="1"/>
    </xf>
    <xf numFmtId="3" fontId="12" fillId="0" borderId="4" xfId="0" applyNumberFormat="1" applyFont="1" applyFill="1" applyBorder="1" applyAlignment="1">
      <alignment vertical="top"/>
    </xf>
    <xf numFmtId="3" fontId="12" fillId="0" borderId="3" xfId="0" applyNumberFormat="1" applyFont="1" applyFill="1" applyBorder="1" applyAlignment="1">
      <alignment vertical="top"/>
    </xf>
    <xf numFmtId="3" fontId="12" fillId="0" borderId="5" xfId="0" applyNumberFormat="1" applyFont="1" applyFill="1" applyBorder="1" applyAlignment="1">
      <alignment vertical="top"/>
    </xf>
    <xf numFmtId="3" fontId="11" fillId="0" borderId="5" xfId="0" applyNumberFormat="1" applyFont="1" applyFill="1" applyBorder="1" applyAlignment="1">
      <alignment vertical="top"/>
    </xf>
    <xf numFmtId="0" fontId="12" fillId="0" borderId="4" xfId="0" applyFont="1" applyFill="1" applyBorder="1" applyAlignment="1">
      <alignment horizontal="center" vertical="top"/>
    </xf>
    <xf numFmtId="166" fontId="12" fillId="0" borderId="4" xfId="1" quotePrefix="1" applyNumberFormat="1" applyFont="1" applyBorder="1" applyAlignment="1">
      <alignment vertical="top"/>
    </xf>
    <xf numFmtId="164" fontId="11" fillId="0" borderId="1" xfId="3" applyFont="1" applyFill="1" applyBorder="1" applyAlignment="1">
      <alignment horizontal="center" vertical="top" wrapText="1"/>
    </xf>
    <xf numFmtId="1" fontId="11" fillId="0" borderId="1" xfId="3" applyNumberFormat="1" applyFont="1" applyFill="1" applyBorder="1" applyAlignment="1">
      <alignment horizontal="center" vertical="top"/>
    </xf>
    <xf numFmtId="2" fontId="11" fillId="0" borderId="1" xfId="3" applyNumberFormat="1" applyFont="1" applyFill="1" applyBorder="1" applyAlignment="1">
      <alignment horizontal="center" vertical="top"/>
    </xf>
    <xf numFmtId="173" fontId="11" fillId="0" borderId="1" xfId="3" applyNumberFormat="1" applyFont="1" applyFill="1" applyBorder="1" applyAlignment="1">
      <alignment horizontal="center" vertical="top"/>
    </xf>
    <xf numFmtId="2" fontId="12" fillId="0" borderId="1" xfId="3" applyNumberFormat="1" applyFont="1" applyFill="1" applyBorder="1" applyAlignment="1">
      <alignment horizontal="center" vertical="top"/>
    </xf>
    <xf numFmtId="2" fontId="11" fillId="0" borderId="1" xfId="3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/>
    </xf>
    <xf numFmtId="1" fontId="12" fillId="0" borderId="1" xfId="0" applyNumberFormat="1" applyFont="1" applyFill="1" applyBorder="1" applyAlignment="1">
      <alignment horizontal="center" vertical="top" wrapText="1"/>
    </xf>
    <xf numFmtId="164" fontId="12" fillId="0" borderId="3" xfId="3" applyFont="1" applyFill="1" applyBorder="1" applyAlignment="1">
      <alignment vertical="top"/>
    </xf>
    <xf numFmtId="0" fontId="20" fillId="0" borderId="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/>
    </xf>
    <xf numFmtId="164" fontId="12" fillId="0" borderId="1" xfId="3" applyFont="1" applyFill="1" applyBorder="1" applyAlignment="1">
      <alignment horizontal="center" vertical="top" wrapText="1"/>
    </xf>
    <xf numFmtId="1" fontId="12" fillId="0" borderId="1" xfId="1" quotePrefix="1" applyNumberFormat="1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/>
    </xf>
    <xf numFmtId="0" fontId="12" fillId="2" borderId="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right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0" fontId="12" fillId="2" borderId="15" xfId="0" applyFont="1" applyFill="1" applyBorder="1" applyAlignment="1">
      <alignment horizontal="center" vertical="top"/>
    </xf>
    <xf numFmtId="0" fontId="12" fillId="2" borderId="13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top"/>
    </xf>
    <xf numFmtId="0" fontId="11" fillId="0" borderId="2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horizontal="center" vertical="top" wrapText="1"/>
    </xf>
    <xf numFmtId="0" fontId="12" fillId="3" borderId="8" xfId="0" applyFont="1" applyFill="1" applyBorder="1" applyAlignment="1">
      <alignment horizontal="center" vertical="top" wrapText="1"/>
    </xf>
    <xf numFmtId="0" fontId="12" fillId="3" borderId="11" xfId="0" applyFont="1" applyFill="1" applyBorder="1" applyAlignment="1">
      <alignment horizontal="center" vertical="top" wrapText="1"/>
    </xf>
    <xf numFmtId="0" fontId="12" fillId="3" borderId="0" xfId="0" applyFont="1" applyFill="1" applyBorder="1" applyAlignment="1">
      <alignment horizontal="center" vertical="top" wrapText="1"/>
    </xf>
    <xf numFmtId="0" fontId="12" fillId="3" borderId="12" xfId="0" applyFont="1" applyFill="1" applyBorder="1" applyAlignment="1">
      <alignment horizontal="center" vertical="top" wrapText="1"/>
    </xf>
    <xf numFmtId="0" fontId="12" fillId="3" borderId="9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center" vertical="top" wrapText="1"/>
    </xf>
    <xf numFmtId="0" fontId="12" fillId="3" borderId="10" xfId="0" applyFont="1" applyFill="1" applyBorder="1" applyAlignment="1">
      <alignment horizontal="center" vertical="top" wrapText="1"/>
    </xf>
    <xf numFmtId="0" fontId="12" fillId="3" borderId="9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top" wrapText="1"/>
    </xf>
    <xf numFmtId="0" fontId="12" fillId="2" borderId="15" xfId="0" applyFont="1" applyFill="1" applyBorder="1" applyAlignment="1">
      <alignment horizontal="center" vertical="top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top"/>
    </xf>
    <xf numFmtId="0" fontId="11" fillId="5" borderId="1" xfId="0" applyFont="1" applyFill="1" applyBorder="1" applyAlignment="1">
      <alignment horizontal="right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top"/>
    </xf>
    <xf numFmtId="0" fontId="11" fillId="0" borderId="6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center" vertical="top" wrapText="1"/>
    </xf>
    <xf numFmtId="0" fontId="11" fillId="0" borderId="12" xfId="0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0" fontId="11" fillId="0" borderId="11" xfId="0" applyFont="1" applyFill="1" applyBorder="1" applyAlignment="1">
      <alignment horizontal="center" wrapText="1"/>
    </xf>
    <xf numFmtId="0" fontId="11" fillId="0" borderId="12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</cellXfs>
  <cellStyles count="15">
    <cellStyle name="20% - Accent3 2 2 2" xfId="13"/>
    <cellStyle name="Comma" xfId="1" builtinId="3"/>
    <cellStyle name="Comma [0]" xfId="3" builtinId="6"/>
    <cellStyle name="Comma [0] 2" xfId="4"/>
    <cellStyle name="Comma [0] 2 2" xfId="14"/>
    <cellStyle name="Comma [0] 3" xfId="11"/>
    <cellStyle name="Comma 2" xfId="8"/>
    <cellStyle name="Comma 3" xfId="6"/>
    <cellStyle name="Normal" xfId="0" builtinId="0"/>
    <cellStyle name="Normal 2" xfId="2"/>
    <cellStyle name="Normal 2 2" xfId="12"/>
    <cellStyle name="Normal 2 3" xfId="5"/>
    <cellStyle name="Normal 3" xfId="9"/>
    <cellStyle name="Normal 4" xfId="10"/>
    <cellStyle name="Percent 2" xfId="7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AH171"/>
  <sheetViews>
    <sheetView tabSelected="1" showRuler="0" view="pageBreakPreview" zoomScale="70" zoomScaleNormal="40" zoomScaleSheetLayoutView="70" zoomScalePageLayoutView="55" workbookViewId="0">
      <selection activeCell="T17" sqref="T17"/>
    </sheetView>
  </sheetViews>
  <sheetFormatPr defaultColWidth="9.140625" defaultRowHeight="14.25" x14ac:dyDescent="0.2"/>
  <cols>
    <col min="1" max="1" width="6.42578125" style="2" customWidth="1"/>
    <col min="2" max="2" width="18" style="2" customWidth="1"/>
    <col min="3" max="3" width="14.85546875" style="2" customWidth="1"/>
    <col min="4" max="4" width="15" style="2" customWidth="1"/>
    <col min="5" max="5" width="8.5703125" style="2" customWidth="1"/>
    <col min="6" max="6" width="9.85546875" style="2" customWidth="1"/>
    <col min="7" max="7" width="18.42578125" style="2" customWidth="1"/>
    <col min="8" max="8" width="7.28515625" style="2" customWidth="1"/>
    <col min="9" max="9" width="9.5703125" style="2" customWidth="1"/>
    <col min="10" max="10" width="21.42578125" style="2" customWidth="1"/>
    <col min="11" max="11" width="9" style="2" customWidth="1"/>
    <col min="12" max="12" width="9.140625" style="2" customWidth="1"/>
    <col min="13" max="13" width="19.28515625" style="2" customWidth="1"/>
    <col min="14" max="14" width="9.28515625" style="2" customWidth="1"/>
    <col min="15" max="15" width="9.140625" style="2" customWidth="1"/>
    <col min="16" max="16" width="20.7109375" style="2" customWidth="1"/>
    <col min="17" max="17" width="8" style="2" customWidth="1"/>
    <col min="18" max="18" width="6.5703125" style="61" customWidth="1"/>
    <col min="19" max="21" width="9.5703125" style="2" customWidth="1"/>
    <col min="22" max="22" width="17.85546875" style="2" customWidth="1"/>
    <col min="23" max="23" width="8.5703125" style="2" customWidth="1"/>
    <col min="24" max="24" width="10.140625" style="2" customWidth="1"/>
    <col min="25" max="25" width="11.5703125" style="2" customWidth="1"/>
    <col min="26" max="26" width="15.140625" style="2" customWidth="1"/>
    <col min="27" max="27" width="15" style="2" customWidth="1"/>
    <col min="28" max="28" width="9.140625" style="2"/>
    <col min="29" max="33" width="19.5703125" style="2" customWidth="1"/>
    <col min="34" max="16384" width="9.140625" style="2"/>
  </cols>
  <sheetData>
    <row r="1" spans="1:33" ht="23.25" x14ac:dyDescent="0.35">
      <c r="A1" s="432" t="s">
        <v>22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</row>
    <row r="2" spans="1:33" ht="23.25" x14ac:dyDescent="0.35">
      <c r="A2" s="432" t="s">
        <v>23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</row>
    <row r="3" spans="1:33" ht="23.25" x14ac:dyDescent="0.2">
      <c r="A3" s="433" t="s">
        <v>600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</row>
    <row r="4" spans="1:33" ht="18" x14ac:dyDescent="0.2">
      <c r="A4" s="401" t="s">
        <v>12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401"/>
      <c r="Y4" s="401"/>
      <c r="Z4" s="401"/>
    </row>
    <row r="5" spans="1:33" ht="18" customHeight="1" x14ac:dyDescent="0.2">
      <c r="A5" s="401" t="s">
        <v>144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401"/>
      <c r="S5" s="401"/>
      <c r="T5" s="401"/>
      <c r="U5" s="401"/>
      <c r="V5" s="401"/>
      <c r="W5" s="401"/>
      <c r="X5" s="401"/>
      <c r="Y5" s="401"/>
      <c r="Z5" s="401"/>
    </row>
    <row r="6" spans="1:33" ht="18" x14ac:dyDescent="0.2">
      <c r="A6" s="401" t="s">
        <v>145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  <c r="L6" s="401"/>
      <c r="M6" s="401"/>
      <c r="N6" s="401"/>
      <c r="O6" s="401"/>
      <c r="P6" s="401"/>
      <c r="Q6" s="401"/>
      <c r="R6" s="401"/>
      <c r="S6" s="401"/>
      <c r="T6" s="401"/>
      <c r="U6" s="401"/>
      <c r="V6" s="401"/>
      <c r="W6" s="401"/>
      <c r="X6" s="401"/>
      <c r="Y6" s="401"/>
      <c r="Z6" s="401"/>
    </row>
    <row r="7" spans="1:33" ht="18" x14ac:dyDescent="0.2">
      <c r="A7" s="401" t="s">
        <v>146</v>
      </c>
      <c r="B7" s="401"/>
      <c r="C7" s="401"/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401"/>
    </row>
    <row r="8" spans="1:33" ht="18" x14ac:dyDescent="0.2">
      <c r="A8" s="401" t="s">
        <v>147</v>
      </c>
      <c r="B8" s="401"/>
      <c r="C8" s="401"/>
      <c r="D8" s="401"/>
      <c r="E8" s="401"/>
      <c r="F8" s="401"/>
      <c r="G8" s="401"/>
      <c r="H8" s="401"/>
      <c r="I8" s="401"/>
      <c r="J8" s="401"/>
      <c r="K8" s="401"/>
      <c r="L8" s="401"/>
      <c r="M8" s="401"/>
      <c r="N8" s="401"/>
      <c r="O8" s="401"/>
      <c r="P8" s="401"/>
      <c r="Q8" s="401"/>
      <c r="R8" s="401"/>
      <c r="S8" s="401"/>
      <c r="T8" s="401"/>
      <c r="U8" s="401"/>
      <c r="V8" s="401"/>
      <c r="W8" s="401"/>
      <c r="X8" s="401"/>
      <c r="Y8" s="401"/>
      <c r="Z8" s="401"/>
    </row>
    <row r="9" spans="1:33" ht="18" x14ac:dyDescent="0.2">
      <c r="A9" s="401" t="s">
        <v>148</v>
      </c>
      <c r="B9" s="401"/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401"/>
      <c r="N9" s="401"/>
      <c r="O9" s="401"/>
      <c r="P9" s="401"/>
      <c r="Q9" s="401"/>
      <c r="R9" s="401"/>
      <c r="S9" s="401"/>
      <c r="T9" s="401"/>
      <c r="U9" s="401"/>
      <c r="V9" s="401"/>
      <c r="W9" s="401"/>
      <c r="X9" s="401"/>
      <c r="Y9" s="401"/>
      <c r="Z9" s="401"/>
    </row>
    <row r="10" spans="1:33" ht="15" x14ac:dyDescent="0.2">
      <c r="A10" s="402"/>
      <c r="B10" s="402"/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  <c r="Z10" s="402"/>
    </row>
    <row r="11" spans="1:33" ht="68.25" customHeight="1" x14ac:dyDescent="0.2">
      <c r="A11" s="427" t="s">
        <v>0</v>
      </c>
      <c r="B11" s="427" t="s">
        <v>270</v>
      </c>
      <c r="C11" s="400" t="s">
        <v>1</v>
      </c>
      <c r="D11" s="400" t="s">
        <v>325</v>
      </c>
      <c r="E11" s="403" t="s">
        <v>19</v>
      </c>
      <c r="F11" s="404"/>
      <c r="G11" s="405"/>
      <c r="H11" s="403" t="s">
        <v>18</v>
      </c>
      <c r="I11" s="404"/>
      <c r="J11" s="405"/>
      <c r="K11" s="417" t="s">
        <v>573</v>
      </c>
      <c r="L11" s="418"/>
      <c r="M11" s="418"/>
      <c r="N11" s="417" t="s">
        <v>574</v>
      </c>
      <c r="O11" s="418"/>
      <c r="P11" s="418"/>
      <c r="Q11" s="417" t="s">
        <v>575</v>
      </c>
      <c r="R11" s="418"/>
      <c r="S11" s="418"/>
      <c r="T11" s="417" t="s">
        <v>17</v>
      </c>
      <c r="U11" s="418"/>
      <c r="V11" s="419"/>
      <c r="W11" s="417" t="s">
        <v>4</v>
      </c>
      <c r="X11" s="418"/>
      <c r="Y11" s="418"/>
      <c r="Z11" s="419"/>
      <c r="AA11" s="428" t="s">
        <v>292</v>
      </c>
      <c r="AC11" s="61"/>
      <c r="AD11" s="61"/>
      <c r="AE11" s="61"/>
      <c r="AF11" s="61"/>
      <c r="AG11" s="61"/>
    </row>
    <row r="12" spans="1:33" ht="18" customHeight="1" x14ac:dyDescent="0.2">
      <c r="A12" s="427"/>
      <c r="B12" s="427"/>
      <c r="C12" s="400"/>
      <c r="D12" s="400"/>
      <c r="E12" s="406"/>
      <c r="F12" s="407"/>
      <c r="G12" s="408"/>
      <c r="H12" s="406"/>
      <c r="I12" s="407"/>
      <c r="J12" s="408"/>
      <c r="K12" s="423"/>
      <c r="L12" s="424"/>
      <c r="M12" s="424"/>
      <c r="N12" s="423"/>
      <c r="O12" s="424"/>
      <c r="P12" s="424"/>
      <c r="Q12" s="423"/>
      <c r="R12" s="424"/>
      <c r="S12" s="424"/>
      <c r="T12" s="420"/>
      <c r="U12" s="421"/>
      <c r="V12" s="422"/>
      <c r="W12" s="420"/>
      <c r="X12" s="421"/>
      <c r="Y12" s="421"/>
      <c r="Z12" s="422"/>
      <c r="AA12" s="429"/>
    </row>
    <row r="13" spans="1:33" ht="15.75" x14ac:dyDescent="0.2">
      <c r="A13" s="427"/>
      <c r="B13" s="427"/>
      <c r="C13" s="400"/>
      <c r="D13" s="400"/>
      <c r="E13" s="409"/>
      <c r="F13" s="410"/>
      <c r="G13" s="411"/>
      <c r="H13" s="409"/>
      <c r="I13" s="410"/>
      <c r="J13" s="411"/>
      <c r="K13" s="412" t="s">
        <v>572</v>
      </c>
      <c r="L13" s="413"/>
      <c r="M13" s="414"/>
      <c r="N13" s="412" t="s">
        <v>572</v>
      </c>
      <c r="O13" s="413"/>
      <c r="P13" s="414"/>
      <c r="Q13" s="412" t="s">
        <v>572</v>
      </c>
      <c r="R13" s="413"/>
      <c r="S13" s="414"/>
      <c r="T13" s="423"/>
      <c r="U13" s="424"/>
      <c r="V13" s="425"/>
      <c r="W13" s="423"/>
      <c r="X13" s="424"/>
      <c r="Y13" s="424"/>
      <c r="Z13" s="425"/>
      <c r="AA13" s="125"/>
    </row>
    <row r="14" spans="1:33" ht="15.75" x14ac:dyDescent="0.25">
      <c r="A14" s="388">
        <v>1</v>
      </c>
      <c r="B14" s="388">
        <v>2</v>
      </c>
      <c r="C14" s="388">
        <v>3</v>
      </c>
      <c r="D14" s="388">
        <v>4</v>
      </c>
      <c r="E14" s="415">
        <v>5</v>
      </c>
      <c r="F14" s="426"/>
      <c r="G14" s="416"/>
      <c r="H14" s="415">
        <v>6</v>
      </c>
      <c r="I14" s="426"/>
      <c r="J14" s="416"/>
      <c r="K14" s="394">
        <v>7</v>
      </c>
      <c r="L14" s="395"/>
      <c r="M14" s="396"/>
      <c r="N14" s="394">
        <v>12</v>
      </c>
      <c r="O14" s="395"/>
      <c r="P14" s="396"/>
      <c r="Q14" s="397">
        <v>17</v>
      </c>
      <c r="R14" s="398"/>
      <c r="S14" s="399"/>
      <c r="T14" s="397">
        <v>22</v>
      </c>
      <c r="U14" s="398"/>
      <c r="V14" s="399"/>
      <c r="W14" s="397">
        <v>23</v>
      </c>
      <c r="X14" s="398"/>
      <c r="Y14" s="398"/>
      <c r="Z14" s="399"/>
      <c r="AA14" s="126"/>
    </row>
    <row r="15" spans="1:33" ht="87" customHeight="1" x14ac:dyDescent="0.2">
      <c r="A15" s="391"/>
      <c r="B15" s="391"/>
      <c r="C15" s="391"/>
      <c r="D15" s="391"/>
      <c r="E15" s="392" t="s">
        <v>2</v>
      </c>
      <c r="F15" s="383"/>
      <c r="G15" s="389" t="s">
        <v>3</v>
      </c>
      <c r="H15" s="392" t="s">
        <v>2</v>
      </c>
      <c r="I15" s="383"/>
      <c r="J15" s="389" t="s">
        <v>3</v>
      </c>
      <c r="K15" s="392" t="s">
        <v>2</v>
      </c>
      <c r="L15" s="383"/>
      <c r="M15" s="388" t="s">
        <v>3</v>
      </c>
      <c r="N15" s="392" t="s">
        <v>2</v>
      </c>
      <c r="O15" s="383"/>
      <c r="P15" s="388" t="s">
        <v>3</v>
      </c>
      <c r="Q15" s="415" t="s">
        <v>13</v>
      </c>
      <c r="R15" s="416"/>
      <c r="S15" s="103" t="s">
        <v>14</v>
      </c>
      <c r="T15" s="392" t="s">
        <v>2</v>
      </c>
      <c r="U15" s="383"/>
      <c r="V15" s="383" t="s">
        <v>3</v>
      </c>
      <c r="W15" s="415" t="s">
        <v>16</v>
      </c>
      <c r="X15" s="416"/>
      <c r="Y15" s="385" t="s">
        <v>20</v>
      </c>
      <c r="Z15" s="103" t="s">
        <v>15</v>
      </c>
      <c r="AA15" s="127"/>
    </row>
    <row r="16" spans="1:33" ht="30.75" customHeight="1" x14ac:dyDescent="0.2">
      <c r="A16" s="389"/>
      <c r="B16" s="389"/>
      <c r="C16" s="389"/>
      <c r="D16" s="389"/>
      <c r="E16" s="393"/>
      <c r="F16" s="384"/>
      <c r="G16" s="390"/>
      <c r="H16" s="393"/>
      <c r="I16" s="384"/>
      <c r="J16" s="390"/>
      <c r="K16" s="393"/>
      <c r="L16" s="384"/>
      <c r="M16" s="389"/>
      <c r="N16" s="393"/>
      <c r="O16" s="384"/>
      <c r="P16" s="389"/>
      <c r="Q16" s="393" t="s">
        <v>2</v>
      </c>
      <c r="R16" s="384"/>
      <c r="S16" s="104" t="s">
        <v>3</v>
      </c>
      <c r="T16" s="393"/>
      <c r="U16" s="384"/>
      <c r="V16" s="384"/>
      <c r="W16" s="393" t="s">
        <v>2</v>
      </c>
      <c r="X16" s="384"/>
      <c r="Y16" s="386"/>
      <c r="Z16" s="221" t="s">
        <v>3</v>
      </c>
      <c r="AA16" s="127"/>
    </row>
    <row r="17" spans="1:33" ht="94.5" x14ac:dyDescent="0.25">
      <c r="A17" s="106" t="s">
        <v>272</v>
      </c>
      <c r="B17" s="107" t="s">
        <v>271</v>
      </c>
      <c r="C17" s="107"/>
      <c r="D17" s="108" t="s">
        <v>289</v>
      </c>
      <c r="E17" s="260">
        <v>67.8</v>
      </c>
      <c r="F17" s="261" t="s">
        <v>24</v>
      </c>
      <c r="G17" s="262"/>
      <c r="H17" s="263">
        <v>72.569999999999993</v>
      </c>
      <c r="I17" s="261" t="s">
        <v>24</v>
      </c>
      <c r="J17" s="264">
        <f>J18+J48+J58+J63+J65</f>
        <v>1146423024793</v>
      </c>
      <c r="K17" s="263">
        <v>69.41</v>
      </c>
      <c r="L17" s="261" t="s">
        <v>24</v>
      </c>
      <c r="M17" s="264">
        <f>M18+M48+M58+M63+M65</f>
        <v>231797440303</v>
      </c>
      <c r="N17" s="260">
        <v>68.8</v>
      </c>
      <c r="O17" s="261" t="s">
        <v>24</v>
      </c>
      <c r="P17" s="264">
        <f>P18+P48+P58+P63+P65</f>
        <v>219330710607</v>
      </c>
      <c r="Q17" s="265">
        <f>N17/K17*100</f>
        <v>99.12116409739231</v>
      </c>
      <c r="R17" s="265" t="s">
        <v>26</v>
      </c>
      <c r="S17" s="286">
        <f>P17/M17*100</f>
        <v>94.621713820608292</v>
      </c>
      <c r="T17" s="260">
        <f>N17</f>
        <v>68.8</v>
      </c>
      <c r="U17" s="261" t="s">
        <v>24</v>
      </c>
      <c r="V17" s="361">
        <f>P17</f>
        <v>219330710607</v>
      </c>
      <c r="W17" s="266"/>
      <c r="X17" s="266"/>
      <c r="Y17" s="266"/>
      <c r="Z17" s="266"/>
      <c r="AA17" s="128"/>
      <c r="AD17" s="109">
        <f>P17</f>
        <v>219330710607</v>
      </c>
    </row>
    <row r="18" spans="1:33" ht="78.75" x14ac:dyDescent="0.25">
      <c r="A18" s="67">
        <v>1</v>
      </c>
      <c r="B18" s="6" t="s">
        <v>143</v>
      </c>
      <c r="C18" s="98"/>
      <c r="D18" s="65" t="s">
        <v>273</v>
      </c>
      <c r="E18" s="267">
        <v>12.05</v>
      </c>
      <c r="F18" s="268" t="s">
        <v>133</v>
      </c>
      <c r="G18" s="347"/>
      <c r="H18" s="267">
        <v>13.52</v>
      </c>
      <c r="I18" s="268" t="s">
        <v>133</v>
      </c>
      <c r="J18" s="350">
        <f>SUM(J22:J29)</f>
        <v>17420750000</v>
      </c>
      <c r="K18" s="271">
        <v>12.7</v>
      </c>
      <c r="L18" s="268" t="s">
        <v>133</v>
      </c>
      <c r="M18" s="350">
        <f>SUM(M22:M29)</f>
        <v>660112825</v>
      </c>
      <c r="N18" s="273">
        <v>12.1</v>
      </c>
      <c r="O18" s="274" t="s">
        <v>133</v>
      </c>
      <c r="P18" s="350">
        <f>SUM(P22:P29)</f>
        <v>646952485</v>
      </c>
      <c r="Q18" s="276">
        <f>N18/K18*100</f>
        <v>95.275590551181097</v>
      </c>
      <c r="R18" s="276" t="s">
        <v>26</v>
      </c>
      <c r="S18" s="354">
        <f>P18/M18*100</f>
        <v>98.006349899352429</v>
      </c>
      <c r="T18" s="271">
        <f t="shared" ref="T18:T32" si="0">N18</f>
        <v>12.1</v>
      </c>
      <c r="U18" s="362" t="s">
        <v>133</v>
      </c>
      <c r="V18" s="364">
        <f>P18</f>
        <v>646952485</v>
      </c>
      <c r="W18" s="269"/>
      <c r="X18" s="269"/>
      <c r="Y18" s="269"/>
      <c r="Z18" s="269"/>
      <c r="AA18" s="154" t="s">
        <v>293</v>
      </c>
      <c r="AD18" s="109">
        <f>P18</f>
        <v>646952485</v>
      </c>
    </row>
    <row r="19" spans="1:33" ht="47.25" x14ac:dyDescent="0.25">
      <c r="A19" s="68"/>
      <c r="B19" s="64"/>
      <c r="C19" s="25"/>
      <c r="D19" s="65" t="s">
        <v>274</v>
      </c>
      <c r="E19" s="267">
        <v>7.71</v>
      </c>
      <c r="F19" s="268" t="s">
        <v>133</v>
      </c>
      <c r="G19" s="348"/>
      <c r="H19" s="267">
        <v>8.5299999999999994</v>
      </c>
      <c r="I19" s="268" t="s">
        <v>133</v>
      </c>
      <c r="J19" s="351"/>
      <c r="K19" s="271">
        <v>8</v>
      </c>
      <c r="L19" s="268" t="s">
        <v>133</v>
      </c>
      <c r="M19" s="352"/>
      <c r="N19" s="267">
        <v>7.74</v>
      </c>
      <c r="O19" s="268" t="s">
        <v>133</v>
      </c>
      <c r="P19" s="352"/>
      <c r="Q19" s="276">
        <f>N19/K19*100</f>
        <v>96.75</v>
      </c>
      <c r="R19" s="276" t="s">
        <v>26</v>
      </c>
      <c r="S19" s="355"/>
      <c r="T19" s="271">
        <f t="shared" si="0"/>
        <v>7.74</v>
      </c>
      <c r="U19" s="362" t="s">
        <v>133</v>
      </c>
      <c r="V19" s="365"/>
      <c r="W19" s="269"/>
      <c r="X19" s="269"/>
      <c r="Y19" s="269"/>
      <c r="Z19" s="269"/>
      <c r="AA19" s="123"/>
      <c r="AD19" s="109">
        <f>P19</f>
        <v>0</v>
      </c>
    </row>
    <row r="20" spans="1:33" ht="82.5" customHeight="1" x14ac:dyDescent="0.25">
      <c r="A20" s="68"/>
      <c r="B20" s="64"/>
      <c r="C20" s="25"/>
      <c r="D20" s="26" t="s">
        <v>275</v>
      </c>
      <c r="E20" s="267">
        <v>1.25</v>
      </c>
      <c r="F20" s="268" t="s">
        <v>26</v>
      </c>
      <c r="G20" s="348"/>
      <c r="H20" s="271">
        <v>12.5</v>
      </c>
      <c r="I20" s="268" t="s">
        <v>26</v>
      </c>
      <c r="J20" s="351"/>
      <c r="K20" s="271">
        <v>2.5</v>
      </c>
      <c r="L20" s="268" t="s">
        <v>26</v>
      </c>
      <c r="M20" s="352"/>
      <c r="N20" s="267">
        <v>1.25</v>
      </c>
      <c r="O20" s="268" t="s">
        <v>26</v>
      </c>
      <c r="P20" s="352"/>
      <c r="Q20" s="281">
        <f>N20/K20*100</f>
        <v>50</v>
      </c>
      <c r="R20" s="276" t="s">
        <v>26</v>
      </c>
      <c r="S20" s="355"/>
      <c r="T20" s="271">
        <f t="shared" si="0"/>
        <v>1.25</v>
      </c>
      <c r="U20" s="362" t="s">
        <v>133</v>
      </c>
      <c r="V20" s="365"/>
      <c r="W20" s="269"/>
      <c r="X20" s="269"/>
      <c r="Y20" s="269"/>
      <c r="Z20" s="269"/>
      <c r="AA20" s="123"/>
      <c r="AD20" s="109">
        <f>P20</f>
        <v>0</v>
      </c>
    </row>
    <row r="21" spans="1:33" ht="96.75" customHeight="1" x14ac:dyDescent="0.25">
      <c r="A21" s="68"/>
      <c r="B21" s="64"/>
      <c r="C21" s="20"/>
      <c r="D21" s="65" t="s">
        <v>276</v>
      </c>
      <c r="E21" s="267">
        <v>4.76</v>
      </c>
      <c r="F21" s="268" t="s">
        <v>26</v>
      </c>
      <c r="G21" s="349"/>
      <c r="H21" s="271">
        <v>15.02</v>
      </c>
      <c r="I21" s="268" t="s">
        <v>26</v>
      </c>
      <c r="J21" s="338"/>
      <c r="K21" s="267">
        <v>6.59</v>
      </c>
      <c r="L21" s="268" t="s">
        <v>26</v>
      </c>
      <c r="M21" s="353"/>
      <c r="N21" s="267">
        <v>6.88</v>
      </c>
      <c r="O21" s="268" t="s">
        <v>26</v>
      </c>
      <c r="P21" s="353"/>
      <c r="Q21" s="281">
        <f>N21/K21*100</f>
        <v>104.40060698027314</v>
      </c>
      <c r="R21" s="276" t="s">
        <v>26</v>
      </c>
      <c r="S21" s="356"/>
      <c r="T21" s="271">
        <f t="shared" si="0"/>
        <v>6.88</v>
      </c>
      <c r="U21" s="362" t="s">
        <v>133</v>
      </c>
      <c r="V21" s="363"/>
      <c r="W21" s="269"/>
      <c r="X21" s="269"/>
      <c r="Y21" s="269"/>
      <c r="Z21" s="269"/>
      <c r="AA21" s="123"/>
      <c r="AD21" s="109">
        <f>P21</f>
        <v>0</v>
      </c>
    </row>
    <row r="22" spans="1:33" ht="90" x14ac:dyDescent="0.2">
      <c r="A22" s="63"/>
      <c r="B22" s="63"/>
      <c r="C22" s="14" t="s">
        <v>40</v>
      </c>
      <c r="D22" s="14" t="s">
        <v>150</v>
      </c>
      <c r="E22" s="32">
        <v>73.56</v>
      </c>
      <c r="F22" s="35" t="s">
        <v>26</v>
      </c>
      <c r="G22" s="8"/>
      <c r="H22" s="76">
        <v>81.55</v>
      </c>
      <c r="I22" s="35" t="s">
        <v>26</v>
      </c>
      <c r="J22" s="9">
        <v>4794000000</v>
      </c>
      <c r="K22" s="76">
        <v>76.55</v>
      </c>
      <c r="L22" s="35" t="s">
        <v>26</v>
      </c>
      <c r="M22" s="10">
        <v>660112825</v>
      </c>
      <c r="N22" s="32">
        <f>6439/8189*100</f>
        <v>78.629869336915377</v>
      </c>
      <c r="O22" s="35" t="s">
        <v>26</v>
      </c>
      <c r="P22" s="10">
        <v>646952485</v>
      </c>
      <c r="Q22" s="57">
        <f>N22/K22*100</f>
        <v>102.71700762497112</v>
      </c>
      <c r="R22" s="18" t="s">
        <v>26</v>
      </c>
      <c r="S22" s="282">
        <f>P22/M22*100</f>
        <v>98.006349899352429</v>
      </c>
      <c r="T22" s="57">
        <f t="shared" si="0"/>
        <v>78.629869336915377</v>
      </c>
      <c r="U22" s="18" t="s">
        <v>26</v>
      </c>
      <c r="V22" s="21">
        <f>P22</f>
        <v>646952485</v>
      </c>
      <c r="W22" s="8"/>
      <c r="X22" s="8"/>
      <c r="Y22" s="8"/>
      <c r="Z22" s="8"/>
      <c r="AA22" s="129"/>
      <c r="AC22" s="109"/>
      <c r="AD22" s="109">
        <f>P22</f>
        <v>646952485</v>
      </c>
      <c r="AE22" s="109"/>
      <c r="AF22" s="109"/>
      <c r="AG22" s="109"/>
    </row>
    <row r="23" spans="1:33" ht="90" x14ac:dyDescent="0.2">
      <c r="A23" s="63"/>
      <c r="B23" s="63"/>
      <c r="C23" s="357" t="s">
        <v>95</v>
      </c>
      <c r="D23" s="259" t="s">
        <v>151</v>
      </c>
      <c r="E23" s="76">
        <v>100.91</v>
      </c>
      <c r="F23" s="35" t="s">
        <v>26</v>
      </c>
      <c r="G23" s="3"/>
      <c r="H23" s="32">
        <v>100</v>
      </c>
      <c r="I23" s="35" t="s">
        <v>26</v>
      </c>
      <c r="J23" s="228">
        <v>5026750000</v>
      </c>
      <c r="K23" s="32">
        <v>100</v>
      </c>
      <c r="L23" s="35" t="s">
        <v>26</v>
      </c>
      <c r="M23" s="225">
        <v>0</v>
      </c>
      <c r="N23" s="76">
        <v>106.3</v>
      </c>
      <c r="O23" s="35" t="s">
        <v>26</v>
      </c>
      <c r="P23" s="225">
        <v>0</v>
      </c>
      <c r="Q23" s="57">
        <f>N23/K23*100</f>
        <v>106.3</v>
      </c>
      <c r="R23" s="18" t="s">
        <v>26</v>
      </c>
      <c r="S23" s="284">
        <v>0</v>
      </c>
      <c r="T23" s="57">
        <f t="shared" si="0"/>
        <v>106.3</v>
      </c>
      <c r="U23" s="18" t="s">
        <v>26</v>
      </c>
      <c r="V23" s="18"/>
      <c r="W23" s="8"/>
      <c r="X23" s="8"/>
      <c r="Y23" s="8"/>
      <c r="Z23" s="8"/>
      <c r="AA23" s="123"/>
      <c r="AD23" s="109">
        <f>P23</f>
        <v>0</v>
      </c>
    </row>
    <row r="24" spans="1:33" ht="60" x14ac:dyDescent="0.2">
      <c r="A24" s="63"/>
      <c r="B24" s="63"/>
      <c r="C24" s="358"/>
      <c r="D24" s="259" t="s">
        <v>152</v>
      </c>
      <c r="E24" s="32">
        <v>94.29</v>
      </c>
      <c r="F24" s="35" t="s">
        <v>26</v>
      </c>
      <c r="G24" s="4"/>
      <c r="H24" s="76">
        <v>99.5</v>
      </c>
      <c r="I24" s="35" t="s">
        <v>26</v>
      </c>
      <c r="J24" s="226"/>
      <c r="K24" s="76">
        <v>97.45</v>
      </c>
      <c r="L24" s="35" t="s">
        <v>26</v>
      </c>
      <c r="M24" s="226"/>
      <c r="N24" s="32">
        <v>98.19</v>
      </c>
      <c r="O24" s="35" t="s">
        <v>26</v>
      </c>
      <c r="P24" s="226"/>
      <c r="Q24" s="57">
        <f>N24/K24*100</f>
        <v>100.75936377629553</v>
      </c>
      <c r="R24" s="18" t="s">
        <v>26</v>
      </c>
      <c r="S24" s="301"/>
      <c r="T24" s="57">
        <f t="shared" si="0"/>
        <v>98.19</v>
      </c>
      <c r="U24" s="18" t="s">
        <v>26</v>
      </c>
      <c r="V24" s="18"/>
      <c r="W24" s="8"/>
      <c r="X24" s="8"/>
      <c r="Y24" s="8"/>
      <c r="Z24" s="8"/>
      <c r="AA24" s="123"/>
      <c r="AD24" s="109">
        <f>P24</f>
        <v>0</v>
      </c>
    </row>
    <row r="25" spans="1:33" ht="45" x14ac:dyDescent="0.2">
      <c r="A25" s="63"/>
      <c r="B25" s="63"/>
      <c r="C25" s="359"/>
      <c r="D25" s="259" t="s">
        <v>153</v>
      </c>
      <c r="E25" s="76">
        <f>36/24611*100</f>
        <v>0.14627605542237213</v>
      </c>
      <c r="F25" s="35" t="s">
        <v>26</v>
      </c>
      <c r="G25" s="5"/>
      <c r="H25" s="76">
        <v>15</v>
      </c>
      <c r="I25" s="35" t="s">
        <v>26</v>
      </c>
      <c r="J25" s="229"/>
      <c r="K25" s="76">
        <v>28</v>
      </c>
      <c r="L25" s="35" t="s">
        <v>26</v>
      </c>
      <c r="M25" s="227"/>
      <c r="N25" s="76">
        <f>25/25540*100</f>
        <v>9.7885669537979642E-2</v>
      </c>
      <c r="O25" s="35" t="s">
        <v>26</v>
      </c>
      <c r="P25" s="227"/>
      <c r="Q25" s="57">
        <f>(K25-(N25-K25))/K25*100</f>
        <v>199.65040832307864</v>
      </c>
      <c r="R25" s="35" t="s">
        <v>26</v>
      </c>
      <c r="S25" s="255"/>
      <c r="T25" s="57">
        <f t="shared" si="0"/>
        <v>9.7885669537979642E-2</v>
      </c>
      <c r="U25" s="35" t="s">
        <v>26</v>
      </c>
      <c r="V25" s="18"/>
      <c r="W25" s="8"/>
      <c r="X25" s="8"/>
      <c r="Y25" s="8"/>
      <c r="Z25" s="8"/>
      <c r="AA25" s="123"/>
      <c r="AD25" s="109">
        <f>P25</f>
        <v>0</v>
      </c>
    </row>
    <row r="26" spans="1:33" ht="105" x14ac:dyDescent="0.2">
      <c r="A26" s="63"/>
      <c r="B26" s="63"/>
      <c r="C26" s="357" t="s">
        <v>149</v>
      </c>
      <c r="D26" s="259" t="s">
        <v>154</v>
      </c>
      <c r="E26" s="32">
        <v>93.14</v>
      </c>
      <c r="F26" s="35" t="s">
        <v>26</v>
      </c>
      <c r="G26" s="3"/>
      <c r="H26" s="76">
        <v>93.13</v>
      </c>
      <c r="I26" s="35" t="s">
        <v>26</v>
      </c>
      <c r="J26" s="228">
        <v>1800000000</v>
      </c>
      <c r="K26" s="76">
        <v>89.17</v>
      </c>
      <c r="L26" s="35" t="s">
        <v>26</v>
      </c>
      <c r="M26" s="225">
        <v>0</v>
      </c>
      <c r="N26" s="32">
        <v>81.430000000000007</v>
      </c>
      <c r="O26" s="35" t="s">
        <v>26</v>
      </c>
      <c r="P26" s="225">
        <v>0</v>
      </c>
      <c r="Q26" s="18">
        <f>N26/K26*100</f>
        <v>91.319950656050239</v>
      </c>
      <c r="R26" s="18" t="s">
        <v>26</v>
      </c>
      <c r="S26" s="284">
        <v>0</v>
      </c>
      <c r="T26" s="57">
        <f t="shared" si="0"/>
        <v>81.430000000000007</v>
      </c>
      <c r="U26" s="18" t="s">
        <v>26</v>
      </c>
      <c r="V26" s="18"/>
      <c r="W26" s="8"/>
      <c r="X26" s="8"/>
      <c r="Y26" s="8"/>
      <c r="Z26" s="8"/>
      <c r="AA26" s="123"/>
      <c r="AD26" s="109">
        <f>P26</f>
        <v>0</v>
      </c>
    </row>
    <row r="27" spans="1:33" ht="60" x14ac:dyDescent="0.2">
      <c r="A27" s="63"/>
      <c r="B27" s="63"/>
      <c r="C27" s="358"/>
      <c r="D27" s="259" t="s">
        <v>155</v>
      </c>
      <c r="E27" s="76">
        <v>76.290000000000006</v>
      </c>
      <c r="F27" s="35" t="s">
        <v>26</v>
      </c>
      <c r="G27" s="4"/>
      <c r="H27" s="76">
        <v>85</v>
      </c>
      <c r="I27" s="35" t="s">
        <v>26</v>
      </c>
      <c r="J27" s="230"/>
      <c r="K27" s="76">
        <v>79.45</v>
      </c>
      <c r="L27" s="35" t="s">
        <v>26</v>
      </c>
      <c r="M27" s="226"/>
      <c r="N27" s="76">
        <v>74.680000000000007</v>
      </c>
      <c r="O27" s="35" t="s">
        <v>26</v>
      </c>
      <c r="P27" s="226"/>
      <c r="Q27" s="18">
        <f>N27/K27*100</f>
        <v>93.996224040276914</v>
      </c>
      <c r="R27" s="18" t="s">
        <v>26</v>
      </c>
      <c r="S27" s="302"/>
      <c r="T27" s="57">
        <f t="shared" si="0"/>
        <v>74.680000000000007</v>
      </c>
      <c r="U27" s="18" t="s">
        <v>26</v>
      </c>
      <c r="V27" s="18"/>
      <c r="W27" s="8"/>
      <c r="X27" s="8"/>
      <c r="Y27" s="8"/>
      <c r="Z27" s="8"/>
      <c r="AA27" s="123"/>
      <c r="AD27" s="109">
        <f>P27</f>
        <v>0</v>
      </c>
    </row>
    <row r="28" spans="1:33" ht="45" x14ac:dyDescent="0.2">
      <c r="A28" s="63"/>
      <c r="B28" s="63"/>
      <c r="C28" s="359"/>
      <c r="D28" s="259" t="s">
        <v>156</v>
      </c>
      <c r="E28" s="76">
        <v>43</v>
      </c>
      <c r="F28" s="35" t="s">
        <v>26</v>
      </c>
      <c r="G28" s="5"/>
      <c r="H28" s="76">
        <v>4</v>
      </c>
      <c r="I28" s="35" t="s">
        <v>26</v>
      </c>
      <c r="J28" s="231"/>
      <c r="K28" s="76">
        <v>10</v>
      </c>
      <c r="L28" s="35" t="s">
        <v>26</v>
      </c>
      <c r="M28" s="227"/>
      <c r="N28" s="76">
        <v>20</v>
      </c>
      <c r="O28" s="35" t="s">
        <v>26</v>
      </c>
      <c r="P28" s="227"/>
      <c r="Q28" s="18">
        <f>(K28-(N28-K28))/K28*100</f>
        <v>0</v>
      </c>
      <c r="R28" s="18" t="s">
        <v>26</v>
      </c>
      <c r="S28" s="303"/>
      <c r="T28" s="57">
        <f t="shared" si="0"/>
        <v>20</v>
      </c>
      <c r="U28" s="18" t="s">
        <v>26</v>
      </c>
      <c r="V28" s="18"/>
      <c r="W28" s="8"/>
      <c r="X28" s="8"/>
      <c r="Y28" s="8"/>
      <c r="Z28" s="8"/>
      <c r="AA28" s="123"/>
      <c r="AD28" s="109">
        <f>P28</f>
        <v>0</v>
      </c>
    </row>
    <row r="29" spans="1:33" ht="75" x14ac:dyDescent="0.2">
      <c r="A29" s="63"/>
      <c r="B29" s="63"/>
      <c r="C29" s="259" t="s">
        <v>157</v>
      </c>
      <c r="D29" s="259" t="s">
        <v>158</v>
      </c>
      <c r="E29" s="32">
        <v>85.38</v>
      </c>
      <c r="F29" s="35" t="s">
        <v>26</v>
      </c>
      <c r="G29" s="8"/>
      <c r="H29" s="76">
        <v>96.14</v>
      </c>
      <c r="I29" s="35" t="s">
        <v>26</v>
      </c>
      <c r="J29" s="9">
        <v>5800000000</v>
      </c>
      <c r="K29" s="76">
        <v>89.23</v>
      </c>
      <c r="L29" s="35" t="s">
        <v>26</v>
      </c>
      <c r="M29" s="10">
        <v>0</v>
      </c>
      <c r="N29" s="32">
        <v>86.72</v>
      </c>
      <c r="O29" s="35" t="s">
        <v>26</v>
      </c>
      <c r="P29" s="10"/>
      <c r="Q29" s="18">
        <f>N29/K29*100</f>
        <v>97.187044715902715</v>
      </c>
      <c r="R29" s="18" t="s">
        <v>26</v>
      </c>
      <c r="S29" s="282">
        <v>0</v>
      </c>
      <c r="T29" s="57">
        <f t="shared" si="0"/>
        <v>86.72</v>
      </c>
      <c r="U29" s="18" t="s">
        <v>26</v>
      </c>
      <c r="V29" s="18"/>
      <c r="W29" s="8"/>
      <c r="X29" s="8"/>
      <c r="Y29" s="8"/>
      <c r="Z29" s="8"/>
      <c r="AA29" s="123"/>
      <c r="AD29" s="109">
        <f>P29</f>
        <v>0</v>
      </c>
    </row>
    <row r="30" spans="1:33" ht="60" x14ac:dyDescent="0.2">
      <c r="A30" s="15"/>
      <c r="B30" s="15"/>
      <c r="C30" s="259" t="s">
        <v>69</v>
      </c>
      <c r="D30" s="259" t="s">
        <v>159</v>
      </c>
      <c r="E30" s="32">
        <v>0</v>
      </c>
      <c r="F30" s="35" t="s">
        <v>26</v>
      </c>
      <c r="G30" s="8"/>
      <c r="H30" s="32">
        <v>20</v>
      </c>
      <c r="I30" s="35" t="s">
        <v>26</v>
      </c>
      <c r="J30" s="9">
        <v>510025000</v>
      </c>
      <c r="K30" s="32">
        <v>20</v>
      </c>
      <c r="L30" s="35" t="s">
        <v>26</v>
      </c>
      <c r="M30" s="10">
        <v>502850000</v>
      </c>
      <c r="N30" s="76">
        <v>28.27</v>
      </c>
      <c r="O30" s="35" t="s">
        <v>26</v>
      </c>
      <c r="P30" s="62">
        <v>483538940</v>
      </c>
      <c r="Q30" s="57">
        <f>N30/K30*100</f>
        <v>141.35</v>
      </c>
      <c r="R30" s="18" t="s">
        <v>26</v>
      </c>
      <c r="S30" s="282">
        <f>P30/M30*100</f>
        <v>96.159677836332904</v>
      </c>
      <c r="T30" s="57">
        <f t="shared" si="0"/>
        <v>28.27</v>
      </c>
      <c r="U30" s="18" t="s">
        <v>26</v>
      </c>
      <c r="V30" s="18"/>
      <c r="W30" s="8"/>
      <c r="X30" s="8"/>
      <c r="Y30" s="8"/>
      <c r="Z30" s="8"/>
      <c r="AA30" s="105" t="s">
        <v>294</v>
      </c>
      <c r="AD30" s="109">
        <f>P30</f>
        <v>483538940</v>
      </c>
    </row>
    <row r="31" spans="1:33" ht="90" x14ac:dyDescent="0.2">
      <c r="A31" s="16"/>
      <c r="B31" s="16"/>
      <c r="C31" s="98" t="s">
        <v>127</v>
      </c>
      <c r="D31" s="14" t="s">
        <v>160</v>
      </c>
      <c r="E31" s="76">
        <v>93.2</v>
      </c>
      <c r="F31" s="35" t="s">
        <v>26</v>
      </c>
      <c r="G31" s="3"/>
      <c r="H31" s="93">
        <v>100</v>
      </c>
      <c r="I31" s="35" t="s">
        <v>26</v>
      </c>
      <c r="J31" s="228">
        <v>2721725000</v>
      </c>
      <c r="K31" s="76">
        <v>93.2</v>
      </c>
      <c r="L31" s="35" t="s">
        <v>26</v>
      </c>
      <c r="M31" s="225">
        <v>222536250</v>
      </c>
      <c r="N31" s="76">
        <v>95.27</v>
      </c>
      <c r="O31" s="35" t="s">
        <v>26</v>
      </c>
      <c r="P31" s="256">
        <v>200486250</v>
      </c>
      <c r="Q31" s="57">
        <f>N31/K31*100</f>
        <v>102.22103004291844</v>
      </c>
      <c r="R31" s="18" t="s">
        <v>26</v>
      </c>
      <c r="S31" s="284">
        <f>P31/M31*100</f>
        <v>90.091501946312107</v>
      </c>
      <c r="T31" s="57">
        <f t="shared" si="0"/>
        <v>95.27</v>
      </c>
      <c r="U31" s="18" t="s">
        <v>26</v>
      </c>
      <c r="V31" s="18"/>
      <c r="W31" s="8"/>
      <c r="X31" s="8"/>
      <c r="Y31" s="8"/>
      <c r="Z31" s="8"/>
      <c r="AA31" s="123"/>
      <c r="AD31" s="109">
        <f>P31</f>
        <v>200486250</v>
      </c>
    </row>
    <row r="32" spans="1:33" ht="75" x14ac:dyDescent="0.2">
      <c r="A32" s="15"/>
      <c r="B32" s="15"/>
      <c r="C32" s="20"/>
      <c r="D32" s="14" t="s">
        <v>161</v>
      </c>
      <c r="E32" s="32">
        <v>27.39</v>
      </c>
      <c r="F32" s="35" t="s">
        <v>26</v>
      </c>
      <c r="G32" s="5"/>
      <c r="H32" s="76">
        <v>54.79</v>
      </c>
      <c r="I32" s="35" t="s">
        <v>26</v>
      </c>
      <c r="J32" s="49"/>
      <c r="K32" s="76">
        <v>27.39</v>
      </c>
      <c r="L32" s="35" t="s">
        <v>26</v>
      </c>
      <c r="M32" s="227"/>
      <c r="N32" s="32">
        <v>29.41</v>
      </c>
      <c r="O32" s="35" t="s">
        <v>26</v>
      </c>
      <c r="P32" s="257"/>
      <c r="Q32" s="57">
        <f>N32/K32*100</f>
        <v>107.37495436290617</v>
      </c>
      <c r="R32" s="35" t="s">
        <v>26</v>
      </c>
      <c r="S32" s="285"/>
      <c r="T32" s="57">
        <f t="shared" si="0"/>
        <v>29.41</v>
      </c>
      <c r="U32" s="35" t="s">
        <v>26</v>
      </c>
      <c r="V32" s="18"/>
      <c r="W32" s="8"/>
      <c r="X32" s="8"/>
      <c r="Y32" s="8"/>
      <c r="Z32" s="8"/>
      <c r="AA32" s="123"/>
      <c r="AD32" s="109">
        <f>P32</f>
        <v>0</v>
      </c>
    </row>
    <row r="33" spans="1:33" ht="15" x14ac:dyDescent="0.2">
      <c r="A33" s="387" t="s">
        <v>5</v>
      </c>
      <c r="B33" s="387"/>
      <c r="C33" s="387"/>
      <c r="D33" s="387"/>
      <c r="E33" s="387"/>
      <c r="F33" s="387"/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118">
        <f>AVERAGE(Q17:Q32)</f>
        <v>99.276459073202901</v>
      </c>
      <c r="R33" s="119"/>
      <c r="S33" s="118"/>
      <c r="T33" s="99"/>
      <c r="U33" s="99"/>
      <c r="V33" s="99"/>
      <c r="W33" s="99"/>
      <c r="X33" s="99"/>
      <c r="Y33" s="99"/>
      <c r="Z33" s="99"/>
      <c r="AA33" s="123"/>
      <c r="AD33" s="109"/>
    </row>
    <row r="34" spans="1:33" ht="15" x14ac:dyDescent="0.2">
      <c r="A34" s="387" t="s">
        <v>6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  <c r="M34" s="387"/>
      <c r="N34" s="387"/>
      <c r="O34" s="387"/>
      <c r="P34" s="387"/>
      <c r="Q34" s="191" t="str">
        <f>IF(Q33&gt;=91,"Sangat Tinggi",IF(Q33&gt;=76,"Tinggi",IF(Q33&gt;=66,"Sedang",IF(Q33&gt;=51,"Rendah",IF(Q33&lt;=50,"Sangat Rendah")))))</f>
        <v>Sangat Tinggi</v>
      </c>
      <c r="R34" s="119"/>
      <c r="S34" s="99"/>
      <c r="T34" s="99"/>
      <c r="U34" s="99"/>
      <c r="V34" s="99"/>
      <c r="W34" s="99"/>
      <c r="X34" s="99"/>
      <c r="Y34" s="99"/>
      <c r="Z34" s="99"/>
      <c r="AA34" s="123"/>
      <c r="AD34" s="109"/>
    </row>
    <row r="35" spans="1:33" ht="15" x14ac:dyDescent="0.2">
      <c r="A35" s="382" t="s">
        <v>7</v>
      </c>
      <c r="B35" s="382"/>
      <c r="C35" s="382"/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2"/>
      <c r="O35" s="382"/>
      <c r="P35" s="382"/>
      <c r="Q35" s="382"/>
      <c r="R35" s="382"/>
      <c r="S35" s="382"/>
      <c r="T35" s="382"/>
      <c r="U35" s="382"/>
      <c r="V35" s="382"/>
      <c r="W35" s="382"/>
      <c r="X35" s="382"/>
      <c r="Y35" s="382"/>
      <c r="Z35" s="382"/>
      <c r="AA35" s="123"/>
      <c r="AD35" s="109"/>
    </row>
    <row r="36" spans="1:33" ht="15" x14ac:dyDescent="0.2">
      <c r="A36" s="382" t="s">
        <v>8</v>
      </c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82"/>
      <c r="R36" s="382"/>
      <c r="S36" s="382"/>
      <c r="T36" s="382"/>
      <c r="U36" s="382"/>
      <c r="V36" s="382"/>
      <c r="W36" s="382"/>
      <c r="X36" s="382"/>
      <c r="Y36" s="382"/>
      <c r="Z36" s="382"/>
      <c r="AA36" s="123"/>
      <c r="AD36" s="109"/>
    </row>
    <row r="37" spans="1:33" ht="15" x14ac:dyDescent="0.2">
      <c r="A37" s="382" t="s">
        <v>9</v>
      </c>
      <c r="B37" s="382"/>
      <c r="C37" s="382"/>
      <c r="D37" s="382"/>
      <c r="E37" s="382"/>
      <c r="F37" s="382"/>
      <c r="G37" s="382"/>
      <c r="H37" s="382"/>
      <c r="I37" s="382"/>
      <c r="J37" s="382"/>
      <c r="K37" s="382"/>
      <c r="L37" s="382"/>
      <c r="M37" s="382"/>
      <c r="N37" s="382"/>
      <c r="O37" s="382"/>
      <c r="P37" s="382"/>
      <c r="Q37" s="382"/>
      <c r="R37" s="382"/>
      <c r="S37" s="382"/>
      <c r="T37" s="382"/>
      <c r="U37" s="382"/>
      <c r="V37" s="382"/>
      <c r="W37" s="382"/>
      <c r="X37" s="382"/>
      <c r="Y37" s="382"/>
      <c r="Z37" s="382"/>
      <c r="AA37" s="123"/>
      <c r="AD37" s="109"/>
    </row>
    <row r="38" spans="1:33" ht="15" x14ac:dyDescent="0.2">
      <c r="A38" s="382" t="s">
        <v>10</v>
      </c>
      <c r="B38" s="382"/>
      <c r="C38" s="382"/>
      <c r="D38" s="382"/>
      <c r="E38" s="382"/>
      <c r="F38" s="382"/>
      <c r="G38" s="382"/>
      <c r="H38" s="382"/>
      <c r="I38" s="382"/>
      <c r="J38" s="382"/>
      <c r="K38" s="382"/>
      <c r="L38" s="382"/>
      <c r="M38" s="382"/>
      <c r="N38" s="382"/>
      <c r="O38" s="382"/>
      <c r="P38" s="382"/>
      <c r="Q38" s="382"/>
      <c r="R38" s="382"/>
      <c r="S38" s="382"/>
      <c r="T38" s="382"/>
      <c r="U38" s="382"/>
      <c r="V38" s="382"/>
      <c r="W38" s="382"/>
      <c r="X38" s="382"/>
      <c r="Y38" s="382"/>
      <c r="Z38" s="382"/>
      <c r="AA38" s="124"/>
      <c r="AD38" s="109"/>
    </row>
    <row r="39" spans="1:33" ht="15" x14ac:dyDescent="0.2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60"/>
      <c r="S39" s="58"/>
      <c r="T39" s="58"/>
      <c r="U39" s="58"/>
      <c r="V39" s="58"/>
      <c r="W39" s="58"/>
      <c r="X39" s="58"/>
      <c r="Y39" s="58"/>
      <c r="Z39" s="58"/>
      <c r="AD39" s="109"/>
    </row>
    <row r="40" spans="1:33" ht="15" x14ac:dyDescent="0.2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60"/>
      <c r="S40" s="58"/>
      <c r="T40" s="58"/>
      <c r="U40" s="58"/>
      <c r="V40" s="58"/>
      <c r="W40" s="58"/>
      <c r="X40" s="58"/>
      <c r="Y40" s="58"/>
      <c r="Z40" s="58"/>
      <c r="AD40" s="109"/>
    </row>
    <row r="41" spans="1:33" ht="15.75" x14ac:dyDescent="0.25">
      <c r="A41" s="116"/>
      <c r="B41" s="117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60"/>
      <c r="S41" s="58"/>
      <c r="T41" s="58"/>
      <c r="U41" s="58"/>
      <c r="V41" s="58"/>
      <c r="W41" s="58"/>
      <c r="X41" s="58"/>
      <c r="Y41" s="58"/>
      <c r="Z41" s="58"/>
      <c r="AD41" s="109"/>
    </row>
    <row r="42" spans="1:33" ht="68.25" customHeight="1" x14ac:dyDescent="0.2">
      <c r="A42" s="427" t="s">
        <v>0</v>
      </c>
      <c r="B42" s="427" t="s">
        <v>270</v>
      </c>
      <c r="C42" s="400" t="s">
        <v>1</v>
      </c>
      <c r="D42" s="400" t="s">
        <v>325</v>
      </c>
      <c r="E42" s="403" t="s">
        <v>19</v>
      </c>
      <c r="F42" s="404"/>
      <c r="G42" s="405"/>
      <c r="H42" s="403" t="s">
        <v>18</v>
      </c>
      <c r="I42" s="404"/>
      <c r="J42" s="405"/>
      <c r="K42" s="417" t="s">
        <v>573</v>
      </c>
      <c r="L42" s="418"/>
      <c r="M42" s="418"/>
      <c r="N42" s="417" t="s">
        <v>574</v>
      </c>
      <c r="O42" s="418"/>
      <c r="P42" s="418"/>
      <c r="Q42" s="417" t="s">
        <v>575</v>
      </c>
      <c r="R42" s="418"/>
      <c r="S42" s="418"/>
      <c r="T42" s="417" t="s">
        <v>17</v>
      </c>
      <c r="U42" s="418"/>
      <c r="V42" s="419"/>
      <c r="W42" s="417" t="s">
        <v>4</v>
      </c>
      <c r="X42" s="418"/>
      <c r="Y42" s="418"/>
      <c r="Z42" s="419"/>
      <c r="AA42" s="428" t="s">
        <v>292</v>
      </c>
      <c r="AC42" s="61"/>
      <c r="AD42" s="109"/>
      <c r="AE42" s="61"/>
      <c r="AF42" s="61"/>
      <c r="AG42" s="61"/>
    </row>
    <row r="43" spans="1:33" ht="18" customHeight="1" x14ac:dyDescent="0.2">
      <c r="A43" s="427"/>
      <c r="B43" s="427"/>
      <c r="C43" s="400"/>
      <c r="D43" s="400"/>
      <c r="E43" s="406"/>
      <c r="F43" s="407"/>
      <c r="G43" s="408"/>
      <c r="H43" s="406"/>
      <c r="I43" s="407"/>
      <c r="J43" s="408"/>
      <c r="K43" s="423"/>
      <c r="L43" s="424"/>
      <c r="M43" s="424"/>
      <c r="N43" s="423"/>
      <c r="O43" s="424"/>
      <c r="P43" s="424"/>
      <c r="Q43" s="423"/>
      <c r="R43" s="424"/>
      <c r="S43" s="424"/>
      <c r="T43" s="420"/>
      <c r="U43" s="421"/>
      <c r="V43" s="422"/>
      <c r="W43" s="420"/>
      <c r="X43" s="421"/>
      <c r="Y43" s="421"/>
      <c r="Z43" s="422"/>
      <c r="AA43" s="429"/>
      <c r="AD43" s="109"/>
    </row>
    <row r="44" spans="1:33" ht="15.75" customHeight="1" x14ac:dyDescent="0.2">
      <c r="A44" s="427"/>
      <c r="B44" s="427"/>
      <c r="C44" s="400"/>
      <c r="D44" s="400"/>
      <c r="E44" s="409"/>
      <c r="F44" s="410"/>
      <c r="G44" s="411"/>
      <c r="H44" s="409"/>
      <c r="I44" s="410"/>
      <c r="J44" s="411"/>
      <c r="K44" s="412" t="s">
        <v>572</v>
      </c>
      <c r="L44" s="413"/>
      <c r="M44" s="414"/>
      <c r="N44" s="412" t="s">
        <v>572</v>
      </c>
      <c r="O44" s="413"/>
      <c r="P44" s="414"/>
      <c r="Q44" s="412" t="s">
        <v>572</v>
      </c>
      <c r="R44" s="413"/>
      <c r="S44" s="414"/>
      <c r="T44" s="423"/>
      <c r="U44" s="424"/>
      <c r="V44" s="425"/>
      <c r="W44" s="423"/>
      <c r="X44" s="424"/>
      <c r="Y44" s="424"/>
      <c r="Z44" s="425"/>
      <c r="AA44" s="125"/>
      <c r="AD44" s="109"/>
    </row>
    <row r="45" spans="1:33" ht="15.75" x14ac:dyDescent="0.25">
      <c r="A45" s="388">
        <v>1</v>
      </c>
      <c r="B45" s="388">
        <v>2</v>
      </c>
      <c r="C45" s="388">
        <v>3</v>
      </c>
      <c r="D45" s="388">
        <v>4</v>
      </c>
      <c r="E45" s="415">
        <v>5</v>
      </c>
      <c r="F45" s="426"/>
      <c r="G45" s="416"/>
      <c r="H45" s="415">
        <v>6</v>
      </c>
      <c r="I45" s="426"/>
      <c r="J45" s="416"/>
      <c r="K45" s="394">
        <v>7</v>
      </c>
      <c r="L45" s="395"/>
      <c r="M45" s="396"/>
      <c r="N45" s="394">
        <v>12</v>
      </c>
      <c r="O45" s="395"/>
      <c r="P45" s="396"/>
      <c r="Q45" s="397">
        <v>17</v>
      </c>
      <c r="R45" s="398"/>
      <c r="S45" s="399"/>
      <c r="T45" s="397">
        <v>22</v>
      </c>
      <c r="U45" s="398"/>
      <c r="V45" s="399"/>
      <c r="W45" s="397">
        <v>23</v>
      </c>
      <c r="X45" s="398"/>
      <c r="Y45" s="398"/>
      <c r="Z45" s="399"/>
      <c r="AA45" s="126"/>
      <c r="AD45" s="109"/>
    </row>
    <row r="46" spans="1:33" ht="87" customHeight="1" x14ac:dyDescent="0.2">
      <c r="A46" s="391"/>
      <c r="B46" s="391"/>
      <c r="C46" s="391"/>
      <c r="D46" s="391"/>
      <c r="E46" s="392" t="s">
        <v>2</v>
      </c>
      <c r="F46" s="383"/>
      <c r="G46" s="389" t="s">
        <v>3</v>
      </c>
      <c r="H46" s="392" t="s">
        <v>2</v>
      </c>
      <c r="I46" s="383"/>
      <c r="J46" s="389" t="s">
        <v>3</v>
      </c>
      <c r="K46" s="392" t="s">
        <v>2</v>
      </c>
      <c r="L46" s="383"/>
      <c r="M46" s="388" t="s">
        <v>3</v>
      </c>
      <c r="N46" s="392" t="s">
        <v>2</v>
      </c>
      <c r="O46" s="383"/>
      <c r="P46" s="388" t="s">
        <v>3</v>
      </c>
      <c r="Q46" s="415" t="s">
        <v>13</v>
      </c>
      <c r="R46" s="416"/>
      <c r="S46" s="103" t="s">
        <v>14</v>
      </c>
      <c r="T46" s="392" t="s">
        <v>2</v>
      </c>
      <c r="U46" s="383"/>
      <c r="V46" s="383" t="s">
        <v>3</v>
      </c>
      <c r="W46" s="415" t="s">
        <v>16</v>
      </c>
      <c r="X46" s="416"/>
      <c r="Y46" s="385" t="s">
        <v>20</v>
      </c>
      <c r="Z46" s="103" t="s">
        <v>15</v>
      </c>
      <c r="AA46" s="127"/>
      <c r="AD46" s="109"/>
    </row>
    <row r="47" spans="1:33" ht="15.75" x14ac:dyDescent="0.2">
      <c r="A47" s="389"/>
      <c r="B47" s="389"/>
      <c r="C47" s="389"/>
      <c r="D47" s="389"/>
      <c r="E47" s="393"/>
      <c r="F47" s="384"/>
      <c r="G47" s="390"/>
      <c r="H47" s="393"/>
      <c r="I47" s="384"/>
      <c r="J47" s="390"/>
      <c r="K47" s="393"/>
      <c r="L47" s="384"/>
      <c r="M47" s="389"/>
      <c r="N47" s="393"/>
      <c r="O47" s="384"/>
      <c r="P47" s="389"/>
      <c r="Q47" s="393" t="s">
        <v>2</v>
      </c>
      <c r="R47" s="384"/>
      <c r="S47" s="221" t="s">
        <v>3</v>
      </c>
      <c r="T47" s="393"/>
      <c r="U47" s="384"/>
      <c r="V47" s="384"/>
      <c r="W47" s="393" t="s">
        <v>2</v>
      </c>
      <c r="X47" s="384"/>
      <c r="Y47" s="386"/>
      <c r="Z47" s="221" t="s">
        <v>3</v>
      </c>
      <c r="AA47" s="127"/>
      <c r="AD47" s="109"/>
    </row>
    <row r="48" spans="1:33" ht="78.75" x14ac:dyDescent="0.25">
      <c r="A48" s="68">
        <v>2</v>
      </c>
      <c r="B48" s="64" t="s">
        <v>93</v>
      </c>
      <c r="C48" s="14"/>
      <c r="D48" s="65" t="s">
        <v>281</v>
      </c>
      <c r="E48" s="267">
        <v>68.41</v>
      </c>
      <c r="F48" s="268" t="s">
        <v>552</v>
      </c>
      <c r="G48" s="272">
        <f>SUM(G49:G62)</f>
        <v>3824280300</v>
      </c>
      <c r="H48" s="278">
        <v>67.87</v>
      </c>
      <c r="I48" s="268" t="s">
        <v>552</v>
      </c>
      <c r="J48" s="272">
        <f>SUM(J49:J62)</f>
        <v>218108993300</v>
      </c>
      <c r="K48" s="271">
        <v>66.05</v>
      </c>
      <c r="L48" s="268" t="s">
        <v>552</v>
      </c>
      <c r="M48" s="272">
        <f>SUM(M49:M62)</f>
        <v>45120939485</v>
      </c>
      <c r="N48" s="267">
        <v>65.819999999999993</v>
      </c>
      <c r="O48" s="268" t="s">
        <v>552</v>
      </c>
      <c r="P48" s="272">
        <f>SUM(P49:P62)</f>
        <v>38571285999</v>
      </c>
      <c r="Q48" s="281">
        <f>N48/K48*100</f>
        <v>99.651778955336852</v>
      </c>
      <c r="R48" s="276" t="s">
        <v>26</v>
      </c>
      <c r="S48" s="287">
        <f>P48/M48*100</f>
        <v>85.484226257794631</v>
      </c>
      <c r="T48" s="271">
        <f>N48</f>
        <v>65.819999999999993</v>
      </c>
      <c r="U48" s="268" t="s">
        <v>552</v>
      </c>
      <c r="V48" s="363">
        <f>P48</f>
        <v>38571285999</v>
      </c>
      <c r="W48" s="269"/>
      <c r="X48" s="269"/>
      <c r="Y48" s="269"/>
      <c r="Z48" s="269"/>
      <c r="AA48" s="154" t="s">
        <v>295</v>
      </c>
      <c r="AD48" s="109">
        <f>P48</f>
        <v>38571285999</v>
      </c>
    </row>
    <row r="49" spans="1:34" ht="180" x14ac:dyDescent="0.2">
      <c r="A49" s="63"/>
      <c r="B49" s="63"/>
      <c r="C49" s="14" t="s">
        <v>91</v>
      </c>
      <c r="D49" s="14" t="s">
        <v>139</v>
      </c>
      <c r="E49" s="76">
        <v>61.55</v>
      </c>
      <c r="F49" s="18" t="s">
        <v>26</v>
      </c>
      <c r="G49" s="9">
        <v>242950000</v>
      </c>
      <c r="H49" s="75">
        <v>84</v>
      </c>
      <c r="I49" s="18" t="s">
        <v>26</v>
      </c>
      <c r="J49" s="9">
        <v>314051000</v>
      </c>
      <c r="K49" s="76">
        <v>79</v>
      </c>
      <c r="L49" s="18" t="s">
        <v>26</v>
      </c>
      <c r="M49" s="10">
        <v>314051000</v>
      </c>
      <c r="N49" s="76">
        <v>82.82</v>
      </c>
      <c r="O49" s="18" t="s">
        <v>26</v>
      </c>
      <c r="P49" s="62">
        <v>303249980</v>
      </c>
      <c r="Q49" s="57">
        <f>N49/K49*100</f>
        <v>104.83544303797467</v>
      </c>
      <c r="R49" s="18" t="s">
        <v>26</v>
      </c>
      <c r="S49" s="282">
        <f>P49/M49*100</f>
        <v>96.560743318760331</v>
      </c>
      <c r="T49" s="76">
        <f t="shared" ref="T49:T72" si="1">N49</f>
        <v>82.82</v>
      </c>
      <c r="U49" s="18" t="s">
        <v>26</v>
      </c>
      <c r="V49" s="328">
        <f t="shared" ref="V49:V51" si="2">P49</f>
        <v>303249980</v>
      </c>
      <c r="W49" s="8"/>
      <c r="X49" s="8"/>
      <c r="Y49" s="8"/>
      <c r="Z49" s="8"/>
      <c r="AA49" s="123"/>
      <c r="AD49" s="109">
        <f>P49</f>
        <v>303249980</v>
      </c>
    </row>
    <row r="50" spans="1:34" ht="180" x14ac:dyDescent="0.2">
      <c r="A50" s="63"/>
      <c r="B50" s="63"/>
      <c r="C50" s="14" t="s">
        <v>89</v>
      </c>
      <c r="D50" s="14" t="s">
        <v>139</v>
      </c>
      <c r="E50" s="76">
        <v>61.55</v>
      </c>
      <c r="F50" s="18" t="s">
        <v>26</v>
      </c>
      <c r="G50" s="24">
        <v>2962850600</v>
      </c>
      <c r="H50" s="76">
        <v>79</v>
      </c>
      <c r="I50" s="18" t="s">
        <v>26</v>
      </c>
      <c r="J50" s="24">
        <v>2195000000</v>
      </c>
      <c r="K50" s="76"/>
      <c r="L50" s="18"/>
      <c r="M50" s="10"/>
      <c r="N50" s="76"/>
      <c r="O50" s="18"/>
      <c r="P50" s="10"/>
      <c r="Q50" s="57"/>
      <c r="R50" s="18"/>
      <c r="S50" s="282"/>
      <c r="T50" s="76">
        <f t="shared" si="1"/>
        <v>0</v>
      </c>
      <c r="U50" s="18" t="s">
        <v>26</v>
      </c>
      <c r="V50" s="328">
        <f t="shared" si="2"/>
        <v>0</v>
      </c>
      <c r="W50" s="8"/>
      <c r="X50" s="8"/>
      <c r="Y50" s="8"/>
      <c r="Z50" s="8"/>
      <c r="AA50" s="123"/>
      <c r="AD50" s="109">
        <f>P50</f>
        <v>0</v>
      </c>
    </row>
    <row r="51" spans="1:34" ht="180" x14ac:dyDescent="0.2">
      <c r="A51" s="13"/>
      <c r="B51" s="13"/>
      <c r="C51" s="14" t="s">
        <v>163</v>
      </c>
      <c r="D51" s="14" t="s">
        <v>139</v>
      </c>
      <c r="E51" s="32">
        <v>61.55</v>
      </c>
      <c r="F51" s="18" t="s">
        <v>26</v>
      </c>
      <c r="G51" s="9">
        <v>0</v>
      </c>
      <c r="H51" s="76">
        <v>84</v>
      </c>
      <c r="I51" s="18" t="s">
        <v>26</v>
      </c>
      <c r="J51" s="9">
        <v>10036204000</v>
      </c>
      <c r="K51" s="76">
        <v>79</v>
      </c>
      <c r="L51" s="18" t="s">
        <v>26</v>
      </c>
      <c r="M51" s="10">
        <v>2195000000</v>
      </c>
      <c r="N51" s="91">
        <v>82.82</v>
      </c>
      <c r="O51" s="18" t="s">
        <v>26</v>
      </c>
      <c r="P51" s="62">
        <v>41804900</v>
      </c>
      <c r="Q51" s="57">
        <f>N51/K51*100</f>
        <v>104.83544303797467</v>
      </c>
      <c r="R51" s="18" t="s">
        <v>26</v>
      </c>
      <c r="S51" s="282">
        <f>P51/M51*100</f>
        <v>1.9045512528473802</v>
      </c>
      <c r="T51" s="76">
        <f t="shared" si="1"/>
        <v>82.82</v>
      </c>
      <c r="U51" s="18" t="s">
        <v>26</v>
      </c>
      <c r="V51" s="328">
        <f t="shared" si="2"/>
        <v>41804900</v>
      </c>
      <c r="W51" s="8"/>
      <c r="X51" s="8"/>
      <c r="Y51" s="8"/>
      <c r="Z51" s="8"/>
      <c r="AA51" s="166"/>
      <c r="AD51" s="109">
        <f>P51</f>
        <v>41804900</v>
      </c>
    </row>
    <row r="52" spans="1:34" ht="90" x14ac:dyDescent="0.2">
      <c r="A52" s="63"/>
      <c r="B52" s="63"/>
      <c r="C52" s="98" t="s">
        <v>88</v>
      </c>
      <c r="D52" s="14" t="s">
        <v>137</v>
      </c>
      <c r="E52" s="76">
        <v>77.083333333333343</v>
      </c>
      <c r="F52" s="18" t="s">
        <v>26</v>
      </c>
      <c r="G52" s="254">
        <v>0</v>
      </c>
      <c r="H52" s="76">
        <v>89</v>
      </c>
      <c r="I52" s="18" t="s">
        <v>26</v>
      </c>
      <c r="J52" s="228">
        <v>7200000000</v>
      </c>
      <c r="K52" s="76">
        <v>80</v>
      </c>
      <c r="L52" s="18" t="s">
        <v>26</v>
      </c>
      <c r="M52" s="254">
        <v>1480290735</v>
      </c>
      <c r="N52" s="76">
        <f>111/144*100</f>
        <v>77.083333333333343</v>
      </c>
      <c r="O52" s="18" t="s">
        <v>26</v>
      </c>
      <c r="P52" s="256">
        <v>1316229448</v>
      </c>
      <c r="Q52" s="57">
        <f>N52/K52*100</f>
        <v>96.354166666666671</v>
      </c>
      <c r="R52" s="18" t="s">
        <v>26</v>
      </c>
      <c r="S52" s="284">
        <f>P52/M52*100</f>
        <v>88.916955087204542</v>
      </c>
      <c r="T52" s="76">
        <f t="shared" si="1"/>
        <v>77.083333333333343</v>
      </c>
      <c r="U52" s="18" t="s">
        <v>26</v>
      </c>
      <c r="V52" s="240">
        <f>P52</f>
        <v>1316229448</v>
      </c>
      <c r="W52" s="8"/>
      <c r="X52" s="8"/>
      <c r="Y52" s="8"/>
      <c r="Z52" s="8"/>
      <c r="AA52" s="123"/>
      <c r="AD52" s="109">
        <f>P52</f>
        <v>1316229448</v>
      </c>
    </row>
    <row r="53" spans="1:34" ht="60" x14ac:dyDescent="0.2">
      <c r="A53" s="63"/>
      <c r="B53" s="63"/>
      <c r="C53" s="20"/>
      <c r="D53" s="14" t="s">
        <v>162</v>
      </c>
      <c r="E53" s="32">
        <v>17.64</v>
      </c>
      <c r="F53" s="18" t="s">
        <v>26</v>
      </c>
      <c r="G53" s="255"/>
      <c r="H53" s="76">
        <v>24.785510009532889</v>
      </c>
      <c r="I53" s="18" t="s">
        <v>26</v>
      </c>
      <c r="J53" s="49"/>
      <c r="K53" s="76">
        <v>20.495710200190658</v>
      </c>
      <c r="L53" s="18" t="s">
        <v>26</v>
      </c>
      <c r="M53" s="227"/>
      <c r="N53" s="76">
        <f>224/1049*100</f>
        <v>21.353670162059103</v>
      </c>
      <c r="O53" s="18" t="s">
        <v>26</v>
      </c>
      <c r="P53" s="257"/>
      <c r="Q53" s="57">
        <f>N53/K53*100</f>
        <v>104.18604651162791</v>
      </c>
      <c r="R53" s="18" t="s">
        <v>26</v>
      </c>
      <c r="S53" s="285"/>
      <c r="T53" s="76">
        <f t="shared" si="1"/>
        <v>21.353670162059103</v>
      </c>
      <c r="U53" s="18" t="s">
        <v>26</v>
      </c>
      <c r="V53" s="328"/>
      <c r="W53" s="8"/>
      <c r="X53" s="8"/>
      <c r="Y53" s="8"/>
      <c r="Z53" s="8"/>
      <c r="AA53" s="123"/>
      <c r="AD53" s="109">
        <f>P53</f>
        <v>0</v>
      </c>
    </row>
    <row r="54" spans="1:34" ht="75" x14ac:dyDescent="0.2">
      <c r="A54" s="13"/>
      <c r="B54" s="13"/>
      <c r="C54" s="14" t="s">
        <v>42</v>
      </c>
      <c r="D54" s="14" t="s">
        <v>136</v>
      </c>
      <c r="E54" s="32">
        <v>100</v>
      </c>
      <c r="F54" s="18" t="s">
        <v>26</v>
      </c>
      <c r="G54" s="24">
        <v>0</v>
      </c>
      <c r="H54" s="32">
        <v>100</v>
      </c>
      <c r="I54" s="18" t="s">
        <v>26</v>
      </c>
      <c r="J54" s="24">
        <v>151633072000</v>
      </c>
      <c r="K54" s="32">
        <v>100</v>
      </c>
      <c r="L54" s="18" t="s">
        <v>26</v>
      </c>
      <c r="M54" s="10">
        <v>31643791000</v>
      </c>
      <c r="N54" s="32">
        <v>100</v>
      </c>
      <c r="O54" s="18" t="s">
        <v>26</v>
      </c>
      <c r="P54" s="62">
        <v>31607222699</v>
      </c>
      <c r="Q54" s="57">
        <f>N54/K54*100</f>
        <v>100</v>
      </c>
      <c r="R54" s="18" t="s">
        <v>26</v>
      </c>
      <c r="S54" s="282">
        <f>P54/M54*100</f>
        <v>99.884437673728783</v>
      </c>
      <c r="T54" s="76">
        <f t="shared" si="1"/>
        <v>100</v>
      </c>
      <c r="U54" s="18" t="s">
        <v>26</v>
      </c>
      <c r="V54" s="328">
        <f t="shared" ref="V54:V56" si="3">P54</f>
        <v>31607222699</v>
      </c>
      <c r="W54" s="8"/>
      <c r="X54" s="8"/>
      <c r="Y54" s="8"/>
      <c r="Z54" s="8"/>
      <c r="AA54" s="123"/>
      <c r="AD54" s="109">
        <f>P54</f>
        <v>31607222699</v>
      </c>
    </row>
    <row r="55" spans="1:34" ht="75" x14ac:dyDescent="0.2">
      <c r="A55" s="63"/>
      <c r="B55" s="63"/>
      <c r="C55" s="14" t="s">
        <v>135</v>
      </c>
      <c r="D55" s="14" t="s">
        <v>138</v>
      </c>
      <c r="E55" s="32">
        <v>17.190000000000001</v>
      </c>
      <c r="F55" s="18" t="s">
        <v>26</v>
      </c>
      <c r="G55" s="24">
        <v>260252200</v>
      </c>
      <c r="H55" s="93">
        <v>100</v>
      </c>
      <c r="I55" s="18" t="s">
        <v>26</v>
      </c>
      <c r="J55" s="24">
        <v>581162500</v>
      </c>
      <c r="K55" s="76">
        <v>20.64</v>
      </c>
      <c r="L55" s="18" t="s">
        <v>26</v>
      </c>
      <c r="M55" s="82">
        <v>116232500</v>
      </c>
      <c r="N55" s="76">
        <v>22.17</v>
      </c>
      <c r="O55" s="18" t="s">
        <v>26</v>
      </c>
      <c r="P55" s="92">
        <v>95711000</v>
      </c>
      <c r="Q55" s="57">
        <f>N55/K55*100</f>
        <v>107.41279069767442</v>
      </c>
      <c r="R55" s="18" t="s">
        <v>26</v>
      </c>
      <c r="S55" s="282">
        <f>P55/M55*100</f>
        <v>82.344438947798594</v>
      </c>
      <c r="T55" s="76">
        <f t="shared" si="1"/>
        <v>22.17</v>
      </c>
      <c r="U55" s="18" t="s">
        <v>26</v>
      </c>
      <c r="V55" s="328">
        <f t="shared" si="3"/>
        <v>95711000</v>
      </c>
      <c r="W55" s="8"/>
      <c r="X55" s="8"/>
      <c r="Y55" s="8"/>
      <c r="Z55" s="8"/>
      <c r="AA55" s="123"/>
      <c r="AD55" s="109">
        <f>P55</f>
        <v>95711000</v>
      </c>
    </row>
    <row r="56" spans="1:34" ht="150" x14ac:dyDescent="0.2">
      <c r="A56" s="63"/>
      <c r="B56" s="63"/>
      <c r="C56" s="98" t="s">
        <v>90</v>
      </c>
      <c r="D56" s="14" t="s">
        <v>141</v>
      </c>
      <c r="E56" s="76">
        <v>60.95</v>
      </c>
      <c r="F56" s="18" t="s">
        <v>26</v>
      </c>
      <c r="G56" s="254">
        <v>358227500</v>
      </c>
      <c r="H56" s="76">
        <v>60.67</v>
      </c>
      <c r="I56" s="18" t="s">
        <v>26</v>
      </c>
      <c r="J56" s="254">
        <v>722385800</v>
      </c>
      <c r="K56" s="76">
        <v>48.52</v>
      </c>
      <c r="L56" s="18" t="s">
        <v>26</v>
      </c>
      <c r="M56" s="225">
        <v>265140600</v>
      </c>
      <c r="N56" s="76">
        <f>AVERAGE(56.25,53.29,121.05,141.87,61.41,110.72)</f>
        <v>90.765000000000001</v>
      </c>
      <c r="O56" s="18" t="s">
        <v>26</v>
      </c>
      <c r="P56" s="256">
        <v>157403800</v>
      </c>
      <c r="Q56" s="57">
        <f>N56/K56*100</f>
        <v>187.06718878812859</v>
      </c>
      <c r="R56" s="18" t="s">
        <v>26</v>
      </c>
      <c r="S56" s="284">
        <f>P56/M56*100</f>
        <v>59.366162707635119</v>
      </c>
      <c r="T56" s="76">
        <f t="shared" si="1"/>
        <v>90.765000000000001</v>
      </c>
      <c r="U56" s="18" t="s">
        <v>26</v>
      </c>
      <c r="V56" s="240">
        <f t="shared" si="3"/>
        <v>157403800</v>
      </c>
      <c r="W56" s="8"/>
      <c r="X56" s="8"/>
      <c r="Y56" s="8"/>
      <c r="Z56" s="8"/>
      <c r="AA56" s="123"/>
      <c r="AD56" s="109">
        <f>P56</f>
        <v>157403800</v>
      </c>
    </row>
    <row r="57" spans="1:34" ht="105" x14ac:dyDescent="0.2">
      <c r="A57" s="63"/>
      <c r="B57" s="63"/>
      <c r="C57" s="20"/>
      <c r="D57" s="14" t="s">
        <v>142</v>
      </c>
      <c r="E57" s="76">
        <v>20.059999999999999</v>
      </c>
      <c r="F57" s="18" t="s">
        <v>26</v>
      </c>
      <c r="G57" s="255"/>
      <c r="H57" s="76">
        <v>65.97</v>
      </c>
      <c r="I57" s="18" t="s">
        <v>26</v>
      </c>
      <c r="J57" s="255"/>
      <c r="K57" s="76">
        <v>55.33</v>
      </c>
      <c r="L57" s="18" t="s">
        <v>26</v>
      </c>
      <c r="M57" s="227"/>
      <c r="N57" s="76">
        <f>AVERAGE(87.63,74.29,42,131.6,35.86)</f>
        <v>74.275999999999996</v>
      </c>
      <c r="O57" s="18" t="s">
        <v>26</v>
      </c>
      <c r="P57" s="257"/>
      <c r="Q57" s="57">
        <f>N57/K57*100</f>
        <v>134.24182179649375</v>
      </c>
      <c r="R57" s="18" t="s">
        <v>26</v>
      </c>
      <c r="S57" s="285"/>
      <c r="T57" s="76">
        <f t="shared" si="1"/>
        <v>74.275999999999996</v>
      </c>
      <c r="U57" s="18" t="s">
        <v>26</v>
      </c>
      <c r="V57" s="328"/>
      <c r="W57" s="8"/>
      <c r="X57" s="8"/>
      <c r="Y57" s="8"/>
      <c r="Z57" s="8"/>
      <c r="AA57" s="123"/>
      <c r="AD57" s="109">
        <f>P57</f>
        <v>0</v>
      </c>
    </row>
    <row r="58" spans="1:34" ht="178.5" customHeight="1" x14ac:dyDescent="0.25">
      <c r="A58" s="13"/>
      <c r="B58" s="13"/>
      <c r="C58" s="14"/>
      <c r="D58" s="65" t="s">
        <v>282</v>
      </c>
      <c r="E58" s="267">
        <v>75.81</v>
      </c>
      <c r="F58" s="276" t="s">
        <v>26</v>
      </c>
      <c r="G58" s="269"/>
      <c r="H58" s="278">
        <v>69.680000000000007</v>
      </c>
      <c r="I58" s="276" t="s">
        <v>26</v>
      </c>
      <c r="J58" s="270">
        <f>J59</f>
        <v>22613612500</v>
      </c>
      <c r="K58" s="267">
        <v>73.02</v>
      </c>
      <c r="L58" s="276" t="s">
        <v>26</v>
      </c>
      <c r="M58" s="270">
        <f>M59</f>
        <v>4521712500</v>
      </c>
      <c r="N58" s="271">
        <v>72.900000000000006</v>
      </c>
      <c r="O58" s="276" t="s">
        <v>26</v>
      </c>
      <c r="P58" s="270">
        <f>P59</f>
        <v>2493720761</v>
      </c>
      <c r="Q58" s="281">
        <f>(K58-(N58-K58))/K58*100</f>
        <v>100.164338537387</v>
      </c>
      <c r="R58" s="276" t="s">
        <v>26</v>
      </c>
      <c r="S58" s="287">
        <f>P58/M58*100</f>
        <v>55.149918554087641</v>
      </c>
      <c r="T58" s="271">
        <f t="shared" si="1"/>
        <v>72.900000000000006</v>
      </c>
      <c r="U58" s="276" t="s">
        <v>26</v>
      </c>
      <c r="V58" s="363">
        <f t="shared" ref="V58:V59" si="4">P58</f>
        <v>2493720761</v>
      </c>
      <c r="W58" s="269"/>
      <c r="X58" s="269"/>
      <c r="Y58" s="269"/>
      <c r="Z58" s="269"/>
      <c r="AA58" s="165" t="s">
        <v>296</v>
      </c>
      <c r="AD58" s="109">
        <f>P58</f>
        <v>2493720761</v>
      </c>
    </row>
    <row r="59" spans="1:34" ht="135" x14ac:dyDescent="0.2">
      <c r="A59" s="13"/>
      <c r="B59" s="13"/>
      <c r="C59" s="98" t="s">
        <v>77</v>
      </c>
      <c r="D59" s="14" t="s">
        <v>164</v>
      </c>
      <c r="E59" s="32">
        <v>8.33</v>
      </c>
      <c r="F59" s="18" t="s">
        <v>26</v>
      </c>
      <c r="G59" s="3"/>
      <c r="H59" s="76">
        <v>87.5</v>
      </c>
      <c r="I59" s="18" t="s">
        <v>26</v>
      </c>
      <c r="J59" s="228">
        <v>22613612500</v>
      </c>
      <c r="K59" s="32">
        <v>10</v>
      </c>
      <c r="L59" s="18" t="s">
        <v>26</v>
      </c>
      <c r="M59" s="225">
        <v>4521712500</v>
      </c>
      <c r="N59" s="76">
        <f>12/120*100</f>
        <v>10</v>
      </c>
      <c r="O59" s="18" t="s">
        <v>26</v>
      </c>
      <c r="P59" s="256">
        <v>2493720761</v>
      </c>
      <c r="Q59" s="57">
        <f>N59/K59*100</f>
        <v>100</v>
      </c>
      <c r="R59" s="18" t="s">
        <v>26</v>
      </c>
      <c r="S59" s="284">
        <f>P59/M59*100</f>
        <v>55.149918554087641</v>
      </c>
      <c r="T59" s="76">
        <f t="shared" si="1"/>
        <v>10</v>
      </c>
      <c r="U59" s="18" t="s">
        <v>26</v>
      </c>
      <c r="V59" s="240">
        <f t="shared" si="4"/>
        <v>2493720761</v>
      </c>
      <c r="W59" s="8"/>
      <c r="X59" s="8"/>
      <c r="Y59" s="8"/>
      <c r="Z59" s="8"/>
      <c r="AA59" s="123"/>
      <c r="AD59" s="109">
        <f>P59</f>
        <v>2493720761</v>
      </c>
    </row>
    <row r="60" spans="1:34" ht="90" x14ac:dyDescent="0.2">
      <c r="A60" s="63"/>
      <c r="B60" s="63"/>
      <c r="C60" s="20"/>
      <c r="D60" s="14" t="s">
        <v>165</v>
      </c>
      <c r="E60" s="32">
        <v>78.69</v>
      </c>
      <c r="F60" s="18" t="s">
        <v>26</v>
      </c>
      <c r="G60" s="5"/>
      <c r="H60" s="76">
        <v>80.19</v>
      </c>
      <c r="I60" s="18" t="s">
        <v>26</v>
      </c>
      <c r="J60" s="49"/>
      <c r="K60" s="32">
        <v>78.989999999999995</v>
      </c>
      <c r="L60" s="18" t="s">
        <v>26</v>
      </c>
      <c r="M60" s="227"/>
      <c r="N60" s="76">
        <f>38877/50839*100</f>
        <v>76.470819646334505</v>
      </c>
      <c r="O60" s="18" t="s">
        <v>26</v>
      </c>
      <c r="P60" s="257"/>
      <c r="Q60" s="57">
        <f>N60/K60*100</f>
        <v>96.810760408070024</v>
      </c>
      <c r="R60" s="18" t="s">
        <v>26</v>
      </c>
      <c r="S60" s="285"/>
      <c r="T60" s="76">
        <f t="shared" si="1"/>
        <v>76.470819646334505</v>
      </c>
      <c r="U60" s="18" t="s">
        <v>26</v>
      </c>
      <c r="V60" s="328"/>
      <c r="W60" s="8"/>
      <c r="X60" s="8"/>
      <c r="Y60" s="8"/>
      <c r="Z60" s="8"/>
      <c r="AA60" s="123"/>
      <c r="AD60" s="109">
        <f>P60</f>
        <v>0</v>
      </c>
    </row>
    <row r="61" spans="1:34" ht="165" x14ac:dyDescent="0.2">
      <c r="A61" s="63"/>
      <c r="B61" s="63"/>
      <c r="C61" s="98" t="s">
        <v>200</v>
      </c>
      <c r="D61" s="14" t="s">
        <v>201</v>
      </c>
      <c r="E61" s="32"/>
      <c r="F61" s="18" t="s">
        <v>26</v>
      </c>
      <c r="G61" s="3"/>
      <c r="H61" s="93">
        <v>100</v>
      </c>
      <c r="I61" s="18" t="s">
        <v>26</v>
      </c>
      <c r="J61" s="228">
        <v>199893000</v>
      </c>
      <c r="K61" s="76">
        <f>2/11*100</f>
        <v>18.181818181818183</v>
      </c>
      <c r="L61" s="18" t="s">
        <v>26</v>
      </c>
      <c r="M61" s="225">
        <v>63008650</v>
      </c>
      <c r="N61" s="76">
        <f>2/11*100</f>
        <v>18.181818181818183</v>
      </c>
      <c r="O61" s="18" t="s">
        <v>26</v>
      </c>
      <c r="P61" s="256">
        <v>62222650</v>
      </c>
      <c r="Q61" s="57">
        <f>N61/K61*100</f>
        <v>100</v>
      </c>
      <c r="R61" s="18" t="s">
        <v>26</v>
      </c>
      <c r="S61" s="284">
        <f>P61/M61*100</f>
        <v>98.75255222893999</v>
      </c>
      <c r="T61" s="76">
        <f t="shared" si="1"/>
        <v>18.181818181818183</v>
      </c>
      <c r="U61" s="18" t="s">
        <v>26</v>
      </c>
      <c r="V61" s="240">
        <f>P61</f>
        <v>62222650</v>
      </c>
      <c r="W61" s="8"/>
      <c r="X61" s="8"/>
      <c r="Y61" s="8"/>
      <c r="Z61" s="8"/>
      <c r="AA61" s="123"/>
      <c r="AD61" s="109">
        <f>P61</f>
        <v>62222650</v>
      </c>
    </row>
    <row r="62" spans="1:34" ht="75" x14ac:dyDescent="0.2">
      <c r="A62" s="63"/>
      <c r="B62" s="63"/>
      <c r="C62" s="20"/>
      <c r="D62" s="14" t="s">
        <v>576</v>
      </c>
      <c r="E62" s="32"/>
      <c r="F62" s="18" t="s">
        <v>26</v>
      </c>
      <c r="G62" s="5"/>
      <c r="H62" s="76">
        <v>80.27</v>
      </c>
      <c r="I62" s="18" t="s">
        <v>26</v>
      </c>
      <c r="J62" s="49"/>
      <c r="K62" s="76">
        <v>60.2</v>
      </c>
      <c r="L62" s="18" t="s">
        <v>26</v>
      </c>
      <c r="M62" s="227"/>
      <c r="N62" s="76">
        <v>57.14</v>
      </c>
      <c r="O62" s="18" t="s">
        <v>26</v>
      </c>
      <c r="P62" s="257"/>
      <c r="Q62" s="57">
        <f>N62/K62*100</f>
        <v>94.916943521594675</v>
      </c>
      <c r="R62" s="18" t="s">
        <v>26</v>
      </c>
      <c r="S62" s="285"/>
      <c r="T62" s="76">
        <f t="shared" si="1"/>
        <v>57.14</v>
      </c>
      <c r="U62" s="18" t="s">
        <v>26</v>
      </c>
      <c r="V62" s="328"/>
      <c r="W62" s="8"/>
      <c r="X62" s="8"/>
      <c r="Y62" s="8"/>
      <c r="Z62" s="8"/>
      <c r="AA62" s="123"/>
      <c r="AD62" s="109">
        <f>P62</f>
        <v>0</v>
      </c>
    </row>
    <row r="63" spans="1:34" ht="63" x14ac:dyDescent="0.25">
      <c r="A63" s="16"/>
      <c r="B63" s="16"/>
      <c r="C63" s="14"/>
      <c r="D63" s="65" t="s">
        <v>283</v>
      </c>
      <c r="E63" s="267" t="s">
        <v>25</v>
      </c>
      <c r="F63" s="280" t="s">
        <v>124</v>
      </c>
      <c r="G63" s="269"/>
      <c r="H63" s="280" t="s">
        <v>166</v>
      </c>
      <c r="I63" s="280" t="s">
        <v>124</v>
      </c>
      <c r="J63" s="270">
        <f>J64</f>
        <v>212025477000</v>
      </c>
      <c r="K63" s="267" t="s">
        <v>577</v>
      </c>
      <c r="L63" s="280" t="s">
        <v>124</v>
      </c>
      <c r="M63" s="272">
        <f>M64</f>
        <v>41205095400</v>
      </c>
      <c r="N63" s="267" t="s">
        <v>578</v>
      </c>
      <c r="O63" s="280" t="s">
        <v>124</v>
      </c>
      <c r="P63" s="279">
        <f>P64</f>
        <v>40501178002</v>
      </c>
      <c r="Q63" s="281">
        <f>83.6/80.01*100</f>
        <v>104.4869391326084</v>
      </c>
      <c r="R63" s="276" t="s">
        <v>26</v>
      </c>
      <c r="S63" s="287">
        <f>P63/M63*100</f>
        <v>98.291673903028993</v>
      </c>
      <c r="T63" s="271" t="str">
        <f t="shared" si="1"/>
        <v>AA (83,60)</v>
      </c>
      <c r="U63" s="276" t="s">
        <v>124</v>
      </c>
      <c r="V63" s="363">
        <f>P63</f>
        <v>40501178002</v>
      </c>
      <c r="W63" s="269"/>
      <c r="X63" s="269"/>
      <c r="Y63" s="269"/>
      <c r="Z63" s="269"/>
      <c r="AA63" s="105" t="s">
        <v>297</v>
      </c>
      <c r="AD63" s="109">
        <f>P63</f>
        <v>40501178002</v>
      </c>
      <c r="AF63" s="379" t="s">
        <v>592</v>
      </c>
      <c r="AG63" s="379" t="s">
        <v>593</v>
      </c>
      <c r="AH63" s="89" t="s">
        <v>594</v>
      </c>
    </row>
    <row r="64" spans="1:34" ht="135" x14ac:dyDescent="0.2">
      <c r="A64" s="13"/>
      <c r="B64" s="13"/>
      <c r="C64" s="14" t="s">
        <v>167</v>
      </c>
      <c r="D64" s="14" t="s">
        <v>168</v>
      </c>
      <c r="E64" s="32">
        <v>2.86</v>
      </c>
      <c r="F64" s="18" t="s">
        <v>26</v>
      </c>
      <c r="G64" s="8"/>
      <c r="H64" s="32">
        <v>5.71</v>
      </c>
      <c r="I64" s="18" t="s">
        <v>26</v>
      </c>
      <c r="J64" s="9">
        <v>212025477000</v>
      </c>
      <c r="K64" s="32">
        <v>3.57</v>
      </c>
      <c r="L64" s="18" t="s">
        <v>26</v>
      </c>
      <c r="M64" s="10">
        <v>41205095400</v>
      </c>
      <c r="N64" s="32">
        <v>3.56</v>
      </c>
      <c r="O64" s="18" t="s">
        <v>26</v>
      </c>
      <c r="P64" s="62">
        <v>40501178002</v>
      </c>
      <c r="Q64" s="57">
        <f>N64/K64*100</f>
        <v>99.719887955182074</v>
      </c>
      <c r="R64" s="18" t="s">
        <v>26</v>
      </c>
      <c r="S64" s="282">
        <f>P64/M64*100</f>
        <v>98.291673903028993</v>
      </c>
      <c r="T64" s="76">
        <f t="shared" si="1"/>
        <v>3.56</v>
      </c>
      <c r="U64" s="18" t="s">
        <v>26</v>
      </c>
      <c r="V64" s="328">
        <f t="shared" ref="V64:V66" si="5">P64</f>
        <v>40501178002</v>
      </c>
      <c r="W64" s="8"/>
      <c r="X64" s="8"/>
      <c r="Y64" s="8"/>
      <c r="Z64" s="8"/>
      <c r="AA64" s="123"/>
      <c r="AC64" s="89"/>
      <c r="AD64" s="109">
        <f>P64</f>
        <v>40501178002</v>
      </c>
    </row>
    <row r="65" spans="1:30" ht="110.25" x14ac:dyDescent="0.25">
      <c r="A65" s="13"/>
      <c r="B65" s="13"/>
      <c r="C65" s="14"/>
      <c r="D65" s="65" t="s">
        <v>284</v>
      </c>
      <c r="E65" s="267">
        <v>4.3499999999999996</v>
      </c>
      <c r="F65" s="276" t="s">
        <v>26</v>
      </c>
      <c r="G65" s="269"/>
      <c r="H65" s="271">
        <v>17.39</v>
      </c>
      <c r="I65" s="276" t="s">
        <v>26</v>
      </c>
      <c r="J65" s="272">
        <f>SUM(J66:J72)</f>
        <v>676254191993</v>
      </c>
      <c r="K65" s="271">
        <f>1/23*100</f>
        <v>4.3478260869565215</v>
      </c>
      <c r="L65" s="276" t="s">
        <v>26</v>
      </c>
      <c r="M65" s="272">
        <f>SUM(M66:M72)</f>
        <v>140289580093</v>
      </c>
      <c r="N65" s="271">
        <f>1/23*100</f>
        <v>4.3478260869565215</v>
      </c>
      <c r="O65" s="276" t="s">
        <v>26</v>
      </c>
      <c r="P65" s="272">
        <f>SUM(P66:P72)</f>
        <v>137117573360</v>
      </c>
      <c r="Q65" s="281">
        <f>N65/K65*100</f>
        <v>100</v>
      </c>
      <c r="R65" s="276" t="s">
        <v>26</v>
      </c>
      <c r="S65" s="287">
        <f>P65/M65*100</f>
        <v>97.738957710973807</v>
      </c>
      <c r="T65" s="271">
        <f t="shared" si="1"/>
        <v>4.3478260869565215</v>
      </c>
      <c r="U65" s="276" t="s">
        <v>26</v>
      </c>
      <c r="V65" s="363">
        <f t="shared" si="5"/>
        <v>137117573360</v>
      </c>
      <c r="W65" s="269"/>
      <c r="X65" s="269"/>
      <c r="Y65" s="269"/>
      <c r="Z65" s="269"/>
      <c r="AA65" s="123"/>
      <c r="AD65" s="109">
        <f>P65</f>
        <v>137117573360</v>
      </c>
    </row>
    <row r="66" spans="1:30" ht="75" x14ac:dyDescent="0.2">
      <c r="A66" s="63"/>
      <c r="B66" s="63"/>
      <c r="C66" s="98" t="s">
        <v>97</v>
      </c>
      <c r="D66" s="14" t="s">
        <v>140</v>
      </c>
      <c r="E66" s="32">
        <v>4.3499999999999996</v>
      </c>
      <c r="F66" s="18" t="s">
        <v>26</v>
      </c>
      <c r="G66" s="3"/>
      <c r="H66" s="76">
        <v>17.39</v>
      </c>
      <c r="I66" s="18" t="s">
        <v>26</v>
      </c>
      <c r="J66" s="228">
        <v>76793868565</v>
      </c>
      <c r="K66" s="76">
        <f>1/23*100</f>
        <v>4.3478260869565215</v>
      </c>
      <c r="L66" s="18" t="s">
        <v>26</v>
      </c>
      <c r="M66" s="225">
        <v>15705754663</v>
      </c>
      <c r="N66" s="76">
        <f>1/23*100</f>
        <v>4.3478260869565215</v>
      </c>
      <c r="O66" s="18" t="s">
        <v>26</v>
      </c>
      <c r="P66" s="225">
        <v>14642159364</v>
      </c>
      <c r="Q66" s="57">
        <f>N66/K66*100</f>
        <v>100</v>
      </c>
      <c r="R66" s="18" t="s">
        <v>26</v>
      </c>
      <c r="S66" s="284">
        <f>P66/M66*100</f>
        <v>93.22798985580971</v>
      </c>
      <c r="T66" s="76">
        <f t="shared" si="1"/>
        <v>4.3478260869565215</v>
      </c>
      <c r="U66" s="18" t="s">
        <v>26</v>
      </c>
      <c r="V66" s="240">
        <f t="shared" si="5"/>
        <v>14642159364</v>
      </c>
      <c r="W66" s="8"/>
      <c r="X66" s="8"/>
      <c r="Y66" s="8"/>
      <c r="Z66" s="8"/>
      <c r="AA66" s="105" t="s">
        <v>528</v>
      </c>
      <c r="AD66" s="109">
        <f>P66</f>
        <v>14642159364</v>
      </c>
    </row>
    <row r="67" spans="1:30" ht="45" x14ac:dyDescent="0.2">
      <c r="A67" s="63"/>
      <c r="B67" s="63"/>
      <c r="C67" s="20"/>
      <c r="D67" s="14" t="s">
        <v>169</v>
      </c>
      <c r="E67" s="32">
        <v>79.87</v>
      </c>
      <c r="F67" s="18" t="s">
        <v>24</v>
      </c>
      <c r="G67" s="5"/>
      <c r="H67" s="93">
        <v>82</v>
      </c>
      <c r="I67" s="18" t="s">
        <v>24</v>
      </c>
      <c r="J67" s="49"/>
      <c r="K67" s="93">
        <v>82</v>
      </c>
      <c r="L67" s="18" t="s">
        <v>24</v>
      </c>
      <c r="M67" s="227"/>
      <c r="N67" s="32">
        <v>80.92</v>
      </c>
      <c r="O67" s="18" t="s">
        <v>24</v>
      </c>
      <c r="P67" s="227"/>
      <c r="Q67" s="57">
        <f>N67/K67*100</f>
        <v>98.682926829268297</v>
      </c>
      <c r="R67" s="18" t="s">
        <v>26</v>
      </c>
      <c r="S67" s="285"/>
      <c r="T67" s="76">
        <f t="shared" si="1"/>
        <v>80.92</v>
      </c>
      <c r="U67" s="18" t="s">
        <v>24</v>
      </c>
      <c r="V67" s="328"/>
      <c r="W67" s="8"/>
      <c r="X67" s="8"/>
      <c r="Y67" s="8"/>
      <c r="Z67" s="8"/>
      <c r="AA67" s="123"/>
      <c r="AD67" s="109">
        <f>P67</f>
        <v>0</v>
      </c>
    </row>
    <row r="68" spans="1:30" ht="105" x14ac:dyDescent="0.2">
      <c r="A68" s="63"/>
      <c r="B68" s="63"/>
      <c r="C68" s="98" t="s">
        <v>98</v>
      </c>
      <c r="D68" s="14" t="s">
        <v>170</v>
      </c>
      <c r="E68" s="32">
        <v>4.3499999999999996</v>
      </c>
      <c r="F68" s="18" t="s">
        <v>26</v>
      </c>
      <c r="G68" s="3"/>
      <c r="H68" s="76">
        <v>17.79</v>
      </c>
      <c r="I68" s="18" t="s">
        <v>26</v>
      </c>
      <c r="J68" s="228">
        <v>163953776220</v>
      </c>
      <c r="K68" s="32">
        <v>4.3499999999999996</v>
      </c>
      <c r="L68" s="18" t="s">
        <v>26</v>
      </c>
      <c r="M68" s="225">
        <v>27962802888</v>
      </c>
      <c r="N68" s="32">
        <v>4.3499999999999996</v>
      </c>
      <c r="O68" s="18" t="s">
        <v>26</v>
      </c>
      <c r="P68" s="256">
        <v>27556920372</v>
      </c>
      <c r="Q68" s="57">
        <f>N68/K68*100</f>
        <v>100</v>
      </c>
      <c r="R68" s="18" t="s">
        <v>26</v>
      </c>
      <c r="S68" s="284">
        <f>P68/M68*100</f>
        <v>98.548491302443139</v>
      </c>
      <c r="T68" s="76">
        <f t="shared" si="1"/>
        <v>4.3499999999999996</v>
      </c>
      <c r="U68" s="18" t="s">
        <v>26</v>
      </c>
      <c r="V68" s="240">
        <f>P68</f>
        <v>27556920372</v>
      </c>
      <c r="W68" s="8"/>
      <c r="X68" s="8"/>
      <c r="Y68" s="8"/>
      <c r="Z68" s="8"/>
      <c r="AA68" s="177" t="s">
        <v>295</v>
      </c>
      <c r="AD68" s="109">
        <f>P68</f>
        <v>27556920372</v>
      </c>
    </row>
    <row r="69" spans="1:30" ht="45" x14ac:dyDescent="0.2">
      <c r="A69" s="63"/>
      <c r="B69" s="63"/>
      <c r="C69" s="20"/>
      <c r="D69" s="14" t="s">
        <v>169</v>
      </c>
      <c r="E69" s="32">
        <v>79.87</v>
      </c>
      <c r="F69" s="18" t="s">
        <v>24</v>
      </c>
      <c r="G69" s="5"/>
      <c r="H69" s="76">
        <v>82</v>
      </c>
      <c r="I69" s="18" t="s">
        <v>24</v>
      </c>
      <c r="J69" s="49"/>
      <c r="K69" s="76">
        <v>82</v>
      </c>
      <c r="L69" s="18" t="s">
        <v>24</v>
      </c>
      <c r="M69" s="227"/>
      <c r="N69" s="32">
        <v>80.92</v>
      </c>
      <c r="O69" s="18" t="s">
        <v>24</v>
      </c>
      <c r="P69" s="227"/>
      <c r="Q69" s="57">
        <f>N69/K69*100</f>
        <v>98.682926829268297</v>
      </c>
      <c r="R69" s="18" t="s">
        <v>26</v>
      </c>
      <c r="S69" s="285"/>
      <c r="T69" s="76">
        <f t="shared" si="1"/>
        <v>80.92</v>
      </c>
      <c r="U69" s="18" t="s">
        <v>24</v>
      </c>
      <c r="V69" s="328"/>
      <c r="W69" s="8"/>
      <c r="X69" s="8"/>
      <c r="Y69" s="8"/>
      <c r="Z69" s="8"/>
      <c r="AA69" s="123"/>
      <c r="AD69" s="109">
        <f>P69</f>
        <v>0</v>
      </c>
    </row>
    <row r="70" spans="1:30" ht="75" x14ac:dyDescent="0.2">
      <c r="A70" s="13"/>
      <c r="B70" s="13"/>
      <c r="C70" s="98" t="s">
        <v>78</v>
      </c>
      <c r="D70" s="14" t="s">
        <v>579</v>
      </c>
      <c r="E70" s="76">
        <v>55</v>
      </c>
      <c r="F70" s="18" t="s">
        <v>26</v>
      </c>
      <c r="G70" s="3"/>
      <c r="H70" s="76">
        <v>85</v>
      </c>
      <c r="I70" s="18" t="s">
        <v>26</v>
      </c>
      <c r="J70" s="228">
        <v>435506547208</v>
      </c>
      <c r="K70" s="76">
        <v>66.900000000000006</v>
      </c>
      <c r="L70" s="18" t="s">
        <v>26</v>
      </c>
      <c r="M70" s="225">
        <v>96621022542</v>
      </c>
      <c r="N70" s="76">
        <v>83.6</v>
      </c>
      <c r="O70" s="18" t="s">
        <v>26</v>
      </c>
      <c r="P70" s="225">
        <v>94918493624</v>
      </c>
      <c r="Q70" s="57">
        <f>N70/K70*100</f>
        <v>124.96263079222717</v>
      </c>
      <c r="R70" s="18" t="s">
        <v>26</v>
      </c>
      <c r="S70" s="284">
        <f>P70/M70*100</f>
        <v>98.237931173560156</v>
      </c>
      <c r="T70" s="76">
        <f t="shared" si="1"/>
        <v>83.6</v>
      </c>
      <c r="U70" s="18" t="s">
        <v>26</v>
      </c>
      <c r="V70" s="240">
        <f>P70</f>
        <v>94918493624</v>
      </c>
      <c r="W70" s="8"/>
      <c r="X70" s="8"/>
      <c r="Y70" s="8"/>
      <c r="Z70" s="8"/>
      <c r="AA70" s="177" t="s">
        <v>297</v>
      </c>
      <c r="AD70" s="109">
        <f>P70</f>
        <v>94918493624</v>
      </c>
    </row>
    <row r="71" spans="1:30" ht="60" x14ac:dyDescent="0.2">
      <c r="A71" s="63"/>
      <c r="B71" s="63"/>
      <c r="C71" s="25"/>
      <c r="D71" s="259" t="s">
        <v>580</v>
      </c>
      <c r="E71" s="76">
        <v>68</v>
      </c>
      <c r="F71" s="18" t="s">
        <v>26</v>
      </c>
      <c r="G71" s="4"/>
      <c r="H71" s="76">
        <v>78.930000000000007</v>
      </c>
      <c r="I71" s="18" t="s">
        <v>26</v>
      </c>
      <c r="J71" s="224"/>
      <c r="K71" s="76">
        <v>72.03</v>
      </c>
      <c r="L71" s="18" t="s">
        <v>26</v>
      </c>
      <c r="M71" s="226"/>
      <c r="N71" s="180">
        <v>65.400000000000006</v>
      </c>
      <c r="O71" s="18" t="s">
        <v>26</v>
      </c>
      <c r="P71" s="226"/>
      <c r="Q71" s="57">
        <f>N71/K71*100</f>
        <v>90.795501874219084</v>
      </c>
      <c r="R71" s="18" t="s">
        <v>26</v>
      </c>
      <c r="S71" s="290"/>
      <c r="T71" s="76">
        <f t="shared" si="1"/>
        <v>65.400000000000006</v>
      </c>
      <c r="U71" s="18" t="s">
        <v>26</v>
      </c>
      <c r="V71" s="366"/>
      <c r="W71" s="8"/>
      <c r="X71" s="8"/>
      <c r="Y71" s="8"/>
      <c r="Z71" s="8"/>
      <c r="AA71" s="123"/>
      <c r="AD71" s="109">
        <f>P71</f>
        <v>0</v>
      </c>
    </row>
    <row r="72" spans="1:30" ht="75" x14ac:dyDescent="0.2">
      <c r="A72" s="63"/>
      <c r="B72" s="63"/>
      <c r="C72" s="20"/>
      <c r="D72" s="14" t="s">
        <v>581</v>
      </c>
      <c r="E72" s="76">
        <v>80</v>
      </c>
      <c r="F72" s="18" t="s">
        <v>26</v>
      </c>
      <c r="G72" s="5"/>
      <c r="H72" s="76">
        <v>82</v>
      </c>
      <c r="I72" s="18" t="s">
        <v>26</v>
      </c>
      <c r="J72" s="49"/>
      <c r="K72" s="76">
        <v>80.5</v>
      </c>
      <c r="L72" s="18" t="s">
        <v>26</v>
      </c>
      <c r="M72" s="227"/>
      <c r="N72" s="180">
        <v>75</v>
      </c>
      <c r="O72" s="18" t="s">
        <v>26</v>
      </c>
      <c r="P72" s="227"/>
      <c r="Q72" s="57">
        <f>N72/K72*100</f>
        <v>93.16770186335404</v>
      </c>
      <c r="R72" s="18" t="s">
        <v>26</v>
      </c>
      <c r="S72" s="285"/>
      <c r="T72" s="76">
        <f t="shared" si="1"/>
        <v>75</v>
      </c>
      <c r="U72" s="18" t="s">
        <v>26</v>
      </c>
      <c r="V72" s="328"/>
      <c r="W72" s="8"/>
      <c r="X72" s="8"/>
      <c r="Y72" s="8"/>
      <c r="Z72" s="8"/>
      <c r="AA72" s="123"/>
      <c r="AD72" s="109">
        <f>P72</f>
        <v>0</v>
      </c>
    </row>
    <row r="73" spans="1:30" ht="15" x14ac:dyDescent="0.2">
      <c r="A73" s="387" t="s">
        <v>5</v>
      </c>
      <c r="B73" s="387"/>
      <c r="C73" s="387"/>
      <c r="D73" s="387"/>
      <c r="E73" s="387"/>
      <c r="F73" s="387"/>
      <c r="G73" s="387"/>
      <c r="H73" s="387"/>
      <c r="I73" s="387"/>
      <c r="J73" s="387"/>
      <c r="K73" s="387"/>
      <c r="L73" s="387"/>
      <c r="M73" s="387"/>
      <c r="N73" s="387"/>
      <c r="O73" s="387"/>
      <c r="P73" s="387"/>
      <c r="Q73" s="118">
        <f>AVERAGE(Q48:Q72)</f>
        <v>105.87396821812735</v>
      </c>
      <c r="R73" s="119"/>
      <c r="S73" s="118"/>
      <c r="T73" s="99"/>
      <c r="U73" s="99"/>
      <c r="V73" s="99"/>
      <c r="W73" s="99"/>
      <c r="X73" s="99"/>
      <c r="Y73" s="99"/>
      <c r="Z73" s="99"/>
      <c r="AA73" s="123"/>
      <c r="AD73" s="109"/>
    </row>
    <row r="74" spans="1:30" ht="15" x14ac:dyDescent="0.2">
      <c r="A74" s="387" t="s">
        <v>6</v>
      </c>
      <c r="B74" s="387"/>
      <c r="C74" s="387"/>
      <c r="D74" s="387"/>
      <c r="E74" s="387"/>
      <c r="F74" s="387"/>
      <c r="G74" s="387"/>
      <c r="H74" s="387"/>
      <c r="I74" s="387"/>
      <c r="J74" s="387"/>
      <c r="K74" s="387"/>
      <c r="L74" s="387"/>
      <c r="M74" s="387"/>
      <c r="N74" s="387"/>
      <c r="O74" s="387"/>
      <c r="P74" s="387"/>
      <c r="Q74" s="191" t="str">
        <f>IF(Q73&gt;=91,"Sangat Tinggi",IF(Q73&gt;=76,"Tinggi",IF(Q73&gt;=66,"Sedang",IF(Q73&gt;=51,"Rendah",IF(Q73&lt;=50,"Sangat Rendah")))))</f>
        <v>Sangat Tinggi</v>
      </c>
      <c r="R74" s="119"/>
      <c r="S74" s="99"/>
      <c r="T74" s="99"/>
      <c r="U74" s="99"/>
      <c r="V74" s="99"/>
      <c r="W74" s="99"/>
      <c r="X74" s="99"/>
      <c r="Y74" s="99"/>
      <c r="Z74" s="99"/>
      <c r="AA74" s="123"/>
      <c r="AD74" s="109"/>
    </row>
    <row r="75" spans="1:30" ht="15" x14ac:dyDescent="0.2">
      <c r="A75" s="382" t="s">
        <v>7</v>
      </c>
      <c r="B75" s="382"/>
      <c r="C75" s="382"/>
      <c r="D75" s="382"/>
      <c r="E75" s="382"/>
      <c r="F75" s="382"/>
      <c r="G75" s="382"/>
      <c r="H75" s="382"/>
      <c r="I75" s="382"/>
      <c r="J75" s="382"/>
      <c r="K75" s="382"/>
      <c r="L75" s="382"/>
      <c r="M75" s="382"/>
      <c r="N75" s="382"/>
      <c r="O75" s="382"/>
      <c r="P75" s="382"/>
      <c r="Q75" s="382"/>
      <c r="R75" s="382"/>
      <c r="S75" s="382"/>
      <c r="T75" s="382"/>
      <c r="U75" s="382"/>
      <c r="V75" s="382"/>
      <c r="W75" s="382"/>
      <c r="X75" s="382"/>
      <c r="Y75" s="382"/>
      <c r="Z75" s="382"/>
      <c r="AA75" s="123"/>
      <c r="AD75" s="109"/>
    </row>
    <row r="76" spans="1:30" ht="15" x14ac:dyDescent="0.2">
      <c r="A76" s="382" t="s">
        <v>8</v>
      </c>
      <c r="B76" s="382"/>
      <c r="C76" s="382"/>
      <c r="D76" s="382"/>
      <c r="E76" s="382"/>
      <c r="F76" s="382"/>
      <c r="G76" s="382"/>
      <c r="H76" s="382"/>
      <c r="I76" s="382"/>
      <c r="J76" s="382"/>
      <c r="K76" s="382"/>
      <c r="L76" s="382"/>
      <c r="M76" s="382"/>
      <c r="N76" s="382"/>
      <c r="O76" s="382"/>
      <c r="P76" s="382"/>
      <c r="Q76" s="382"/>
      <c r="R76" s="382"/>
      <c r="S76" s="382"/>
      <c r="T76" s="382"/>
      <c r="U76" s="382"/>
      <c r="V76" s="382"/>
      <c r="W76" s="382"/>
      <c r="X76" s="382"/>
      <c r="Y76" s="382"/>
      <c r="Z76" s="382"/>
      <c r="AA76" s="123"/>
      <c r="AD76" s="109"/>
    </row>
    <row r="77" spans="1:30" ht="15" x14ac:dyDescent="0.2">
      <c r="A77" s="382" t="s">
        <v>9</v>
      </c>
      <c r="B77" s="382"/>
      <c r="C77" s="382"/>
      <c r="D77" s="382"/>
      <c r="E77" s="382"/>
      <c r="F77" s="382"/>
      <c r="G77" s="382"/>
      <c r="H77" s="382"/>
      <c r="I77" s="382"/>
      <c r="J77" s="382"/>
      <c r="K77" s="382"/>
      <c r="L77" s="382"/>
      <c r="M77" s="382"/>
      <c r="N77" s="382"/>
      <c r="O77" s="382"/>
      <c r="P77" s="382"/>
      <c r="Q77" s="382"/>
      <c r="R77" s="382"/>
      <c r="S77" s="382"/>
      <c r="T77" s="382"/>
      <c r="U77" s="382"/>
      <c r="V77" s="382"/>
      <c r="W77" s="382"/>
      <c r="X77" s="382"/>
      <c r="Y77" s="382"/>
      <c r="Z77" s="382"/>
      <c r="AA77" s="123"/>
      <c r="AD77" s="109"/>
    </row>
    <row r="78" spans="1:30" ht="15" x14ac:dyDescent="0.2">
      <c r="A78" s="382" t="s">
        <v>10</v>
      </c>
      <c r="B78" s="382"/>
      <c r="C78" s="382"/>
      <c r="D78" s="382"/>
      <c r="E78" s="382"/>
      <c r="F78" s="382"/>
      <c r="G78" s="382"/>
      <c r="H78" s="382"/>
      <c r="I78" s="382"/>
      <c r="J78" s="382"/>
      <c r="K78" s="382"/>
      <c r="L78" s="382"/>
      <c r="M78" s="382"/>
      <c r="N78" s="382"/>
      <c r="O78" s="382"/>
      <c r="P78" s="382"/>
      <c r="Q78" s="382"/>
      <c r="R78" s="382"/>
      <c r="S78" s="382"/>
      <c r="T78" s="382"/>
      <c r="U78" s="382"/>
      <c r="V78" s="382"/>
      <c r="W78" s="382"/>
      <c r="X78" s="382"/>
      <c r="Y78" s="382"/>
      <c r="Z78" s="382"/>
      <c r="AA78" s="124"/>
      <c r="AD78" s="109"/>
    </row>
    <row r="79" spans="1:30" ht="15" x14ac:dyDescent="0.2">
      <c r="A79" s="120"/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238"/>
      <c r="AD79" s="109"/>
    </row>
    <row r="80" spans="1:30" ht="15" x14ac:dyDescent="0.2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D80" s="109"/>
    </row>
    <row r="81" spans="1:33" ht="15" x14ac:dyDescent="0.2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D81" s="109"/>
    </row>
    <row r="82" spans="1:33" ht="68.25" customHeight="1" x14ac:dyDescent="0.2">
      <c r="A82" s="427" t="s">
        <v>0</v>
      </c>
      <c r="B82" s="427" t="s">
        <v>270</v>
      </c>
      <c r="C82" s="400" t="s">
        <v>1</v>
      </c>
      <c r="D82" s="400" t="s">
        <v>325</v>
      </c>
      <c r="E82" s="403" t="s">
        <v>19</v>
      </c>
      <c r="F82" s="404"/>
      <c r="G82" s="405"/>
      <c r="H82" s="403" t="s">
        <v>18</v>
      </c>
      <c r="I82" s="404"/>
      <c r="J82" s="405"/>
      <c r="K82" s="417" t="s">
        <v>573</v>
      </c>
      <c r="L82" s="418"/>
      <c r="M82" s="418"/>
      <c r="N82" s="417" t="s">
        <v>574</v>
      </c>
      <c r="O82" s="418"/>
      <c r="P82" s="418"/>
      <c r="Q82" s="417" t="s">
        <v>575</v>
      </c>
      <c r="R82" s="418"/>
      <c r="S82" s="418"/>
      <c r="T82" s="417" t="s">
        <v>17</v>
      </c>
      <c r="U82" s="418"/>
      <c r="V82" s="419"/>
      <c r="W82" s="417" t="s">
        <v>4</v>
      </c>
      <c r="X82" s="418"/>
      <c r="Y82" s="418"/>
      <c r="Z82" s="419"/>
      <c r="AA82" s="428" t="s">
        <v>292</v>
      </c>
      <c r="AC82" s="61"/>
      <c r="AD82" s="109"/>
      <c r="AE82" s="61"/>
      <c r="AF82" s="61"/>
      <c r="AG82" s="61"/>
    </row>
    <row r="83" spans="1:33" ht="18" customHeight="1" x14ac:dyDescent="0.2">
      <c r="A83" s="427"/>
      <c r="B83" s="427"/>
      <c r="C83" s="400"/>
      <c r="D83" s="400"/>
      <c r="E83" s="406"/>
      <c r="F83" s="407"/>
      <c r="G83" s="408"/>
      <c r="H83" s="406"/>
      <c r="I83" s="407"/>
      <c r="J83" s="408"/>
      <c r="K83" s="423"/>
      <c r="L83" s="424"/>
      <c r="M83" s="424"/>
      <c r="N83" s="423"/>
      <c r="O83" s="424"/>
      <c r="P83" s="424"/>
      <c r="Q83" s="423"/>
      <c r="R83" s="424"/>
      <c r="S83" s="424"/>
      <c r="T83" s="420"/>
      <c r="U83" s="421"/>
      <c r="V83" s="422"/>
      <c r="W83" s="420"/>
      <c r="X83" s="421"/>
      <c r="Y83" s="421"/>
      <c r="Z83" s="422"/>
      <c r="AA83" s="429"/>
      <c r="AD83" s="109"/>
    </row>
    <row r="84" spans="1:33" ht="15.75" customHeight="1" x14ac:dyDescent="0.2">
      <c r="A84" s="427"/>
      <c r="B84" s="427"/>
      <c r="C84" s="400"/>
      <c r="D84" s="400"/>
      <c r="E84" s="409"/>
      <c r="F84" s="410"/>
      <c r="G84" s="411"/>
      <c r="H84" s="409"/>
      <c r="I84" s="410"/>
      <c r="J84" s="411"/>
      <c r="K84" s="412" t="s">
        <v>572</v>
      </c>
      <c r="L84" s="413"/>
      <c r="M84" s="414"/>
      <c r="N84" s="412" t="s">
        <v>572</v>
      </c>
      <c r="O84" s="413"/>
      <c r="P84" s="414"/>
      <c r="Q84" s="412" t="s">
        <v>572</v>
      </c>
      <c r="R84" s="413"/>
      <c r="S84" s="414"/>
      <c r="T84" s="423"/>
      <c r="U84" s="424"/>
      <c r="V84" s="425"/>
      <c r="W84" s="423"/>
      <c r="X84" s="424"/>
      <c r="Y84" s="424"/>
      <c r="Z84" s="425"/>
      <c r="AA84" s="125"/>
      <c r="AD84" s="109"/>
    </row>
    <row r="85" spans="1:33" ht="15.75" x14ac:dyDescent="0.25">
      <c r="A85" s="388">
        <v>1</v>
      </c>
      <c r="B85" s="388">
        <v>2</v>
      </c>
      <c r="C85" s="388">
        <v>3</v>
      </c>
      <c r="D85" s="388">
        <v>4</v>
      </c>
      <c r="E85" s="415">
        <v>5</v>
      </c>
      <c r="F85" s="426"/>
      <c r="G85" s="416"/>
      <c r="H85" s="415">
        <v>6</v>
      </c>
      <c r="I85" s="426"/>
      <c r="J85" s="416"/>
      <c r="K85" s="394">
        <v>7</v>
      </c>
      <c r="L85" s="395"/>
      <c r="M85" s="396"/>
      <c r="N85" s="394">
        <v>12</v>
      </c>
      <c r="O85" s="395"/>
      <c r="P85" s="396"/>
      <c r="Q85" s="397">
        <v>17</v>
      </c>
      <c r="R85" s="398"/>
      <c r="S85" s="399"/>
      <c r="T85" s="397">
        <v>22</v>
      </c>
      <c r="U85" s="398"/>
      <c r="V85" s="399"/>
      <c r="W85" s="397">
        <v>23</v>
      </c>
      <c r="X85" s="398"/>
      <c r="Y85" s="398"/>
      <c r="Z85" s="399"/>
      <c r="AA85" s="126"/>
      <c r="AD85" s="109"/>
    </row>
    <row r="86" spans="1:33" ht="87" customHeight="1" x14ac:dyDescent="0.2">
      <c r="A86" s="391"/>
      <c r="B86" s="391"/>
      <c r="C86" s="391"/>
      <c r="D86" s="391"/>
      <c r="E86" s="392" t="s">
        <v>2</v>
      </c>
      <c r="F86" s="383"/>
      <c r="G86" s="389" t="s">
        <v>3</v>
      </c>
      <c r="H86" s="392" t="s">
        <v>2</v>
      </c>
      <c r="I86" s="383"/>
      <c r="J86" s="389" t="s">
        <v>3</v>
      </c>
      <c r="K86" s="392" t="s">
        <v>2</v>
      </c>
      <c r="L86" s="383"/>
      <c r="M86" s="388" t="s">
        <v>3</v>
      </c>
      <c r="N86" s="392" t="s">
        <v>2</v>
      </c>
      <c r="O86" s="383"/>
      <c r="P86" s="388" t="s">
        <v>3</v>
      </c>
      <c r="Q86" s="415" t="s">
        <v>13</v>
      </c>
      <c r="R86" s="416"/>
      <c r="S86" s="103" t="s">
        <v>14</v>
      </c>
      <c r="T86" s="392" t="s">
        <v>2</v>
      </c>
      <c r="U86" s="383"/>
      <c r="V86" s="383" t="s">
        <v>3</v>
      </c>
      <c r="W86" s="415" t="s">
        <v>16</v>
      </c>
      <c r="X86" s="416"/>
      <c r="Y86" s="385" t="s">
        <v>20</v>
      </c>
      <c r="Z86" s="103" t="s">
        <v>15</v>
      </c>
      <c r="AA86" s="127"/>
      <c r="AD86" s="109"/>
    </row>
    <row r="87" spans="1:33" ht="15.75" x14ac:dyDescent="0.2">
      <c r="A87" s="389"/>
      <c r="B87" s="389"/>
      <c r="C87" s="389"/>
      <c r="D87" s="389"/>
      <c r="E87" s="393"/>
      <c r="F87" s="384"/>
      <c r="G87" s="390"/>
      <c r="H87" s="393"/>
      <c r="I87" s="384"/>
      <c r="J87" s="390"/>
      <c r="K87" s="393"/>
      <c r="L87" s="384"/>
      <c r="M87" s="389"/>
      <c r="N87" s="393"/>
      <c r="O87" s="384"/>
      <c r="P87" s="389"/>
      <c r="Q87" s="393" t="s">
        <v>2</v>
      </c>
      <c r="R87" s="384"/>
      <c r="S87" s="221" t="s">
        <v>3</v>
      </c>
      <c r="T87" s="393"/>
      <c r="U87" s="384"/>
      <c r="V87" s="384"/>
      <c r="W87" s="393" t="s">
        <v>2</v>
      </c>
      <c r="X87" s="384"/>
      <c r="Y87" s="386"/>
      <c r="Z87" s="221" t="s">
        <v>3</v>
      </c>
      <c r="AA87" s="127"/>
      <c r="AD87" s="109"/>
    </row>
    <row r="88" spans="1:33" ht="78.75" x14ac:dyDescent="0.25">
      <c r="A88" s="68">
        <v>3</v>
      </c>
      <c r="B88" s="64" t="s">
        <v>94</v>
      </c>
      <c r="C88" s="14"/>
      <c r="D88" s="65" t="s">
        <v>285</v>
      </c>
      <c r="E88" s="267">
        <v>83.19</v>
      </c>
      <c r="F88" s="267" t="s">
        <v>56</v>
      </c>
      <c r="G88" s="269"/>
      <c r="H88" s="267">
        <v>88.04</v>
      </c>
      <c r="I88" s="267" t="s">
        <v>56</v>
      </c>
      <c r="J88" s="270">
        <f>SUM(J89:J93)</f>
        <v>3319636500</v>
      </c>
      <c r="K88" s="267">
        <v>84.61</v>
      </c>
      <c r="L88" s="267" t="s">
        <v>56</v>
      </c>
      <c r="M88" s="270">
        <f>SUM(M89:M93)</f>
        <v>968608000</v>
      </c>
      <c r="N88" s="267">
        <v>83.95</v>
      </c>
      <c r="O88" s="267" t="s">
        <v>56</v>
      </c>
      <c r="P88" s="272">
        <f>SUM(P89:P93)</f>
        <v>864410972</v>
      </c>
      <c r="Q88" s="276">
        <f>N88/K88*100</f>
        <v>99.219950360477497</v>
      </c>
      <c r="R88" s="276" t="s">
        <v>26</v>
      </c>
      <c r="S88" s="287">
        <f>P88/M88*100</f>
        <v>89.242600928342526</v>
      </c>
      <c r="T88" s="271">
        <f>N88</f>
        <v>83.95</v>
      </c>
      <c r="U88" s="276" t="s">
        <v>56</v>
      </c>
      <c r="V88" s="363">
        <f>P88</f>
        <v>864410972</v>
      </c>
      <c r="W88" s="269"/>
      <c r="X88" s="269"/>
      <c r="Y88" s="269"/>
      <c r="Z88" s="269"/>
      <c r="AA88" s="154" t="s">
        <v>298</v>
      </c>
      <c r="AD88" s="109">
        <f>P88</f>
        <v>864410972</v>
      </c>
    </row>
    <row r="89" spans="1:33" ht="90" x14ac:dyDescent="0.2">
      <c r="A89" s="63"/>
      <c r="B89" s="63"/>
      <c r="C89" s="14" t="s">
        <v>57</v>
      </c>
      <c r="D89" s="14" t="s">
        <v>171</v>
      </c>
      <c r="E89" s="97">
        <v>59.652999999999999</v>
      </c>
      <c r="F89" s="32" t="s">
        <v>172</v>
      </c>
      <c r="G89" s="8"/>
      <c r="H89" s="223" t="s">
        <v>564</v>
      </c>
      <c r="I89" s="32" t="s">
        <v>172</v>
      </c>
      <c r="J89" s="10">
        <v>814022500</v>
      </c>
      <c r="K89" s="97">
        <v>102.092</v>
      </c>
      <c r="L89" s="32" t="s">
        <v>172</v>
      </c>
      <c r="M89" s="10">
        <v>814022500</v>
      </c>
      <c r="N89" s="97">
        <v>102.092</v>
      </c>
      <c r="O89" s="32" t="s">
        <v>172</v>
      </c>
      <c r="P89" s="62">
        <v>742053472</v>
      </c>
      <c r="Q89" s="18">
        <f>N89/K89*100</f>
        <v>100</v>
      </c>
      <c r="R89" s="18" t="s">
        <v>26</v>
      </c>
      <c r="S89" s="282">
        <f>P89/M89*100</f>
        <v>91.158840449741874</v>
      </c>
      <c r="T89" s="97">
        <f t="shared" ref="T89:T93" si="6">N89</f>
        <v>102.092</v>
      </c>
      <c r="U89" s="18" t="s">
        <v>172</v>
      </c>
      <c r="V89" s="328">
        <f t="shared" ref="V89:V90" si="7">P89</f>
        <v>742053472</v>
      </c>
      <c r="W89" s="8"/>
      <c r="X89" s="8"/>
      <c r="Y89" s="8"/>
      <c r="Z89" s="8"/>
      <c r="AA89" s="123"/>
      <c r="AD89" s="109">
        <f>P89</f>
        <v>742053472</v>
      </c>
    </row>
    <row r="90" spans="1:33" ht="75" x14ac:dyDescent="0.2">
      <c r="A90" s="63"/>
      <c r="B90" s="63"/>
      <c r="C90" s="98" t="s">
        <v>173</v>
      </c>
      <c r="D90" s="14" t="s">
        <v>174</v>
      </c>
      <c r="E90" s="76">
        <v>5.87</v>
      </c>
      <c r="F90" s="18" t="s">
        <v>26</v>
      </c>
      <c r="G90" s="3"/>
      <c r="H90" s="76">
        <v>5.35</v>
      </c>
      <c r="I90" s="18" t="s">
        <v>26</v>
      </c>
      <c r="J90" s="228">
        <v>1449908500</v>
      </c>
      <c r="K90" s="76"/>
      <c r="L90" s="18"/>
      <c r="M90" s="256"/>
      <c r="N90" s="91"/>
      <c r="O90" s="18"/>
      <c r="P90" s="256"/>
      <c r="Q90" s="18"/>
      <c r="R90" s="18"/>
      <c r="S90" s="284"/>
      <c r="T90" s="76">
        <f t="shared" si="6"/>
        <v>0</v>
      </c>
      <c r="U90" s="18" t="s">
        <v>26</v>
      </c>
      <c r="V90" s="240">
        <f>P90</f>
        <v>0</v>
      </c>
      <c r="W90" s="8"/>
      <c r="X90" s="8"/>
      <c r="Y90" s="8"/>
      <c r="Z90" s="8"/>
      <c r="AA90" s="123"/>
      <c r="AD90" s="109">
        <f>P90</f>
        <v>0</v>
      </c>
    </row>
    <row r="91" spans="1:33" ht="75" x14ac:dyDescent="0.2">
      <c r="A91" s="63"/>
      <c r="B91" s="63"/>
      <c r="C91" s="20"/>
      <c r="D91" s="14" t="s">
        <v>171</v>
      </c>
      <c r="E91" s="97">
        <v>59.652999999999999</v>
      </c>
      <c r="F91" s="32" t="s">
        <v>172</v>
      </c>
      <c r="G91" s="5"/>
      <c r="H91" s="18">
        <v>0</v>
      </c>
      <c r="I91" s="32" t="s">
        <v>172</v>
      </c>
      <c r="J91" s="227"/>
      <c r="K91" s="97"/>
      <c r="L91" s="32"/>
      <c r="M91" s="227"/>
      <c r="N91" s="97"/>
      <c r="O91" s="32"/>
      <c r="P91" s="257"/>
      <c r="Q91" s="18"/>
      <c r="R91" s="18"/>
      <c r="S91" s="285"/>
      <c r="T91" s="19">
        <f t="shared" si="6"/>
        <v>0</v>
      </c>
      <c r="U91" s="32" t="s">
        <v>172</v>
      </c>
      <c r="V91" s="5"/>
      <c r="W91" s="8"/>
      <c r="X91" s="8"/>
      <c r="Y91" s="8"/>
      <c r="Z91" s="8"/>
      <c r="AA91" s="123"/>
      <c r="AD91" s="109">
        <f>P91</f>
        <v>0</v>
      </c>
    </row>
    <row r="92" spans="1:33" ht="75" x14ac:dyDescent="0.2">
      <c r="A92" s="13"/>
      <c r="B92" s="13"/>
      <c r="C92" s="98" t="s">
        <v>55</v>
      </c>
      <c r="D92" s="14" t="s">
        <v>175</v>
      </c>
      <c r="E92" s="32" t="s">
        <v>177</v>
      </c>
      <c r="F92" s="18" t="s">
        <v>26</v>
      </c>
      <c r="G92" s="258"/>
      <c r="H92" s="32" t="s">
        <v>178</v>
      </c>
      <c r="I92" s="18" t="s">
        <v>26</v>
      </c>
      <c r="J92" s="228">
        <v>1055705500</v>
      </c>
      <c r="K92" s="32" t="s">
        <v>565</v>
      </c>
      <c r="L92" s="18" t="s">
        <v>26</v>
      </c>
      <c r="M92" s="225">
        <v>154585500</v>
      </c>
      <c r="N92" s="32" t="s">
        <v>530</v>
      </c>
      <c r="O92" s="18" t="s">
        <v>26</v>
      </c>
      <c r="P92" s="256">
        <v>122357500</v>
      </c>
      <c r="Q92" s="57">
        <f>(17-(15-17))/17*100</f>
        <v>111.76470588235294</v>
      </c>
      <c r="R92" s="18" t="s">
        <v>26</v>
      </c>
      <c r="S92" s="284">
        <f>P92/M92*100</f>
        <v>79.151990322507601</v>
      </c>
      <c r="T92" s="76" t="str">
        <f t="shared" si="6"/>
        <v>≤ 15</v>
      </c>
      <c r="U92" s="18" t="s">
        <v>26</v>
      </c>
      <c r="V92" s="240">
        <f>P92</f>
        <v>122357500</v>
      </c>
      <c r="W92" s="8"/>
      <c r="X92" s="8"/>
      <c r="Y92" s="8"/>
      <c r="Z92" s="8"/>
      <c r="AA92" s="123"/>
      <c r="AD92" s="109">
        <f>P92</f>
        <v>122357500</v>
      </c>
    </row>
    <row r="93" spans="1:33" ht="30" x14ac:dyDescent="0.2">
      <c r="A93" s="63"/>
      <c r="B93" s="63"/>
      <c r="C93" s="20"/>
      <c r="D93" s="14" t="s">
        <v>176</v>
      </c>
      <c r="E93" s="76">
        <v>80.900000000000006</v>
      </c>
      <c r="F93" s="32" t="s">
        <v>56</v>
      </c>
      <c r="G93" s="5"/>
      <c r="H93" s="76">
        <v>86.17</v>
      </c>
      <c r="I93" s="32" t="s">
        <v>56</v>
      </c>
      <c r="J93" s="49"/>
      <c r="K93" s="76">
        <v>82.82</v>
      </c>
      <c r="L93" s="32" t="s">
        <v>56</v>
      </c>
      <c r="M93" s="227"/>
      <c r="N93" s="76">
        <v>82.82</v>
      </c>
      <c r="O93" s="32" t="s">
        <v>56</v>
      </c>
      <c r="P93" s="257"/>
      <c r="Q93" s="18">
        <f>N93/K93*100</f>
        <v>100</v>
      </c>
      <c r="R93" s="18" t="s">
        <v>26</v>
      </c>
      <c r="S93" s="285"/>
      <c r="T93" s="18">
        <f t="shared" si="6"/>
        <v>82.82</v>
      </c>
      <c r="U93" s="32" t="s">
        <v>56</v>
      </c>
      <c r="V93" s="5"/>
      <c r="W93" s="8"/>
      <c r="X93" s="8"/>
      <c r="Y93" s="8"/>
      <c r="Z93" s="8"/>
      <c r="AA93" s="123"/>
      <c r="AD93" s="109">
        <f>P93</f>
        <v>0</v>
      </c>
    </row>
    <row r="94" spans="1:33" ht="15" x14ac:dyDescent="0.2">
      <c r="A94" s="387" t="s">
        <v>5</v>
      </c>
      <c r="B94" s="387"/>
      <c r="C94" s="387"/>
      <c r="D94" s="387"/>
      <c r="E94" s="387"/>
      <c r="F94" s="387"/>
      <c r="G94" s="387"/>
      <c r="H94" s="387"/>
      <c r="I94" s="387"/>
      <c r="J94" s="387"/>
      <c r="K94" s="387"/>
      <c r="L94" s="387"/>
      <c r="M94" s="387"/>
      <c r="N94" s="387"/>
      <c r="O94" s="387"/>
      <c r="P94" s="387"/>
      <c r="Q94" s="118">
        <f>AVERAGE(Q88:Q93)</f>
        <v>102.74616406070761</v>
      </c>
      <c r="R94" s="119"/>
      <c r="S94" s="118"/>
      <c r="T94" s="99"/>
      <c r="U94" s="99"/>
      <c r="V94" s="99"/>
      <c r="W94" s="99"/>
      <c r="X94" s="99"/>
      <c r="Y94" s="99"/>
      <c r="Z94" s="99"/>
      <c r="AA94" s="123"/>
      <c r="AD94" s="109"/>
    </row>
    <row r="95" spans="1:33" ht="15" x14ac:dyDescent="0.2">
      <c r="A95" s="387" t="s">
        <v>6</v>
      </c>
      <c r="B95" s="387"/>
      <c r="C95" s="387"/>
      <c r="D95" s="387"/>
      <c r="E95" s="387"/>
      <c r="F95" s="387"/>
      <c r="G95" s="387"/>
      <c r="H95" s="387"/>
      <c r="I95" s="387"/>
      <c r="J95" s="387"/>
      <c r="K95" s="387"/>
      <c r="L95" s="387"/>
      <c r="M95" s="387"/>
      <c r="N95" s="387"/>
      <c r="O95" s="387"/>
      <c r="P95" s="387"/>
      <c r="Q95" s="191" t="str">
        <f>IF(Q94&gt;=91,"Sangat Tinggi",IF(Q94&gt;=76,"Tinggi",IF(Q94&gt;=66,"Sedang",IF(Q94&gt;=51,"Rendah",IF(Q94&lt;=50,"Sangat Rendah")))))</f>
        <v>Sangat Tinggi</v>
      </c>
      <c r="R95" s="119"/>
      <c r="S95" s="99"/>
      <c r="T95" s="99"/>
      <c r="U95" s="99"/>
      <c r="V95" s="99"/>
      <c r="W95" s="99"/>
      <c r="X95" s="99"/>
      <c r="Y95" s="99"/>
      <c r="Z95" s="99"/>
      <c r="AA95" s="123"/>
      <c r="AD95" s="109"/>
    </row>
    <row r="96" spans="1:33" ht="15" x14ac:dyDescent="0.2">
      <c r="A96" s="382" t="s">
        <v>7</v>
      </c>
      <c r="B96" s="382"/>
      <c r="C96" s="382"/>
      <c r="D96" s="382"/>
      <c r="E96" s="382"/>
      <c r="F96" s="382"/>
      <c r="G96" s="382"/>
      <c r="H96" s="382"/>
      <c r="I96" s="382"/>
      <c r="J96" s="382"/>
      <c r="K96" s="382"/>
      <c r="L96" s="382"/>
      <c r="M96" s="382"/>
      <c r="N96" s="382"/>
      <c r="O96" s="382"/>
      <c r="P96" s="382"/>
      <c r="Q96" s="382"/>
      <c r="R96" s="382"/>
      <c r="S96" s="382"/>
      <c r="T96" s="382"/>
      <c r="U96" s="382"/>
      <c r="V96" s="382"/>
      <c r="W96" s="382"/>
      <c r="X96" s="382"/>
      <c r="Y96" s="382"/>
      <c r="Z96" s="382"/>
      <c r="AA96" s="123"/>
      <c r="AD96" s="109"/>
    </row>
    <row r="97" spans="1:33" ht="15" x14ac:dyDescent="0.2">
      <c r="A97" s="382" t="s">
        <v>8</v>
      </c>
      <c r="B97" s="382"/>
      <c r="C97" s="382"/>
      <c r="D97" s="382"/>
      <c r="E97" s="382"/>
      <c r="F97" s="382"/>
      <c r="G97" s="382"/>
      <c r="H97" s="382"/>
      <c r="I97" s="382"/>
      <c r="J97" s="382"/>
      <c r="K97" s="382"/>
      <c r="L97" s="382"/>
      <c r="M97" s="382"/>
      <c r="N97" s="382"/>
      <c r="O97" s="382"/>
      <c r="P97" s="382"/>
      <c r="Q97" s="382"/>
      <c r="R97" s="382"/>
      <c r="S97" s="382"/>
      <c r="T97" s="382"/>
      <c r="U97" s="382"/>
      <c r="V97" s="382"/>
      <c r="W97" s="382"/>
      <c r="X97" s="382"/>
      <c r="Y97" s="382"/>
      <c r="Z97" s="382"/>
      <c r="AA97" s="123"/>
      <c r="AD97" s="109"/>
    </row>
    <row r="98" spans="1:33" ht="15" x14ac:dyDescent="0.2">
      <c r="A98" s="382" t="s">
        <v>9</v>
      </c>
      <c r="B98" s="382"/>
      <c r="C98" s="382"/>
      <c r="D98" s="382"/>
      <c r="E98" s="382"/>
      <c r="F98" s="382"/>
      <c r="G98" s="382"/>
      <c r="H98" s="382"/>
      <c r="I98" s="382"/>
      <c r="J98" s="382"/>
      <c r="K98" s="382"/>
      <c r="L98" s="382"/>
      <c r="M98" s="382"/>
      <c r="N98" s="382"/>
      <c r="O98" s="382"/>
      <c r="P98" s="382"/>
      <c r="Q98" s="382"/>
      <c r="R98" s="382"/>
      <c r="S98" s="382"/>
      <c r="T98" s="382"/>
      <c r="U98" s="382"/>
      <c r="V98" s="382"/>
      <c r="W98" s="382"/>
      <c r="X98" s="382"/>
      <c r="Y98" s="382"/>
      <c r="Z98" s="382"/>
      <c r="AA98" s="123"/>
      <c r="AD98" s="109"/>
    </row>
    <row r="99" spans="1:33" ht="15" x14ac:dyDescent="0.2">
      <c r="A99" s="382" t="s">
        <v>10</v>
      </c>
      <c r="B99" s="382"/>
      <c r="C99" s="382"/>
      <c r="D99" s="382"/>
      <c r="E99" s="382"/>
      <c r="F99" s="382"/>
      <c r="G99" s="382"/>
      <c r="H99" s="382"/>
      <c r="I99" s="382"/>
      <c r="J99" s="382"/>
      <c r="K99" s="382"/>
      <c r="L99" s="382"/>
      <c r="M99" s="382"/>
      <c r="N99" s="382"/>
      <c r="O99" s="382"/>
      <c r="P99" s="382"/>
      <c r="Q99" s="382"/>
      <c r="R99" s="382"/>
      <c r="S99" s="382"/>
      <c r="T99" s="382"/>
      <c r="U99" s="382"/>
      <c r="V99" s="382"/>
      <c r="W99" s="382"/>
      <c r="X99" s="382"/>
      <c r="Y99" s="382"/>
      <c r="Z99" s="382"/>
      <c r="AA99" s="124"/>
      <c r="AD99" s="109"/>
    </row>
    <row r="100" spans="1:33" ht="15" x14ac:dyDescent="0.2">
      <c r="A100" s="120"/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D100" s="109"/>
    </row>
    <row r="101" spans="1:33" ht="15" x14ac:dyDescent="0.2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D101" s="109"/>
    </row>
    <row r="102" spans="1:33" ht="15" x14ac:dyDescent="0.2">
      <c r="A102" s="122"/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D102" s="109"/>
    </row>
    <row r="103" spans="1:33" ht="68.25" customHeight="1" x14ac:dyDescent="0.2">
      <c r="A103" s="427" t="s">
        <v>0</v>
      </c>
      <c r="B103" s="427" t="s">
        <v>270</v>
      </c>
      <c r="C103" s="400" t="s">
        <v>1</v>
      </c>
      <c r="D103" s="400" t="s">
        <v>325</v>
      </c>
      <c r="E103" s="403" t="s">
        <v>19</v>
      </c>
      <c r="F103" s="404"/>
      <c r="G103" s="405"/>
      <c r="H103" s="403" t="s">
        <v>18</v>
      </c>
      <c r="I103" s="404"/>
      <c r="J103" s="405"/>
      <c r="K103" s="417" t="s">
        <v>573</v>
      </c>
      <c r="L103" s="418"/>
      <c r="M103" s="418"/>
      <c r="N103" s="417" t="s">
        <v>574</v>
      </c>
      <c r="O103" s="418"/>
      <c r="P103" s="418"/>
      <c r="Q103" s="417" t="s">
        <v>575</v>
      </c>
      <c r="R103" s="418"/>
      <c r="S103" s="418"/>
      <c r="T103" s="417" t="s">
        <v>17</v>
      </c>
      <c r="U103" s="418"/>
      <c r="V103" s="419"/>
      <c r="W103" s="417" t="s">
        <v>4</v>
      </c>
      <c r="X103" s="418"/>
      <c r="Y103" s="418"/>
      <c r="Z103" s="419"/>
      <c r="AA103" s="428" t="s">
        <v>292</v>
      </c>
      <c r="AC103" s="61"/>
      <c r="AD103" s="109"/>
      <c r="AE103" s="61"/>
      <c r="AF103" s="61"/>
      <c r="AG103" s="61"/>
    </row>
    <row r="104" spans="1:33" ht="18" customHeight="1" x14ac:dyDescent="0.2">
      <c r="A104" s="427"/>
      <c r="B104" s="427"/>
      <c r="C104" s="400"/>
      <c r="D104" s="400"/>
      <c r="E104" s="406"/>
      <c r="F104" s="407"/>
      <c r="G104" s="408"/>
      <c r="H104" s="406"/>
      <c r="I104" s="407"/>
      <c r="J104" s="408"/>
      <c r="K104" s="423"/>
      <c r="L104" s="424"/>
      <c r="M104" s="424"/>
      <c r="N104" s="423"/>
      <c r="O104" s="424"/>
      <c r="P104" s="424"/>
      <c r="Q104" s="423"/>
      <c r="R104" s="424"/>
      <c r="S104" s="424"/>
      <c r="T104" s="420"/>
      <c r="U104" s="421"/>
      <c r="V104" s="422"/>
      <c r="W104" s="420"/>
      <c r="X104" s="421"/>
      <c r="Y104" s="421"/>
      <c r="Z104" s="422"/>
      <c r="AA104" s="429"/>
      <c r="AD104" s="109"/>
    </row>
    <row r="105" spans="1:33" ht="15.75" customHeight="1" x14ac:dyDescent="0.2">
      <c r="A105" s="427"/>
      <c r="B105" s="427"/>
      <c r="C105" s="400"/>
      <c r="D105" s="400"/>
      <c r="E105" s="409"/>
      <c r="F105" s="410"/>
      <c r="G105" s="411"/>
      <c r="H105" s="409"/>
      <c r="I105" s="410"/>
      <c r="J105" s="411"/>
      <c r="K105" s="412" t="s">
        <v>572</v>
      </c>
      <c r="L105" s="413"/>
      <c r="M105" s="414"/>
      <c r="N105" s="412" t="s">
        <v>572</v>
      </c>
      <c r="O105" s="413"/>
      <c r="P105" s="414"/>
      <c r="Q105" s="412" t="s">
        <v>572</v>
      </c>
      <c r="R105" s="413"/>
      <c r="S105" s="414"/>
      <c r="T105" s="423"/>
      <c r="U105" s="424"/>
      <c r="V105" s="425"/>
      <c r="W105" s="423"/>
      <c r="X105" s="424"/>
      <c r="Y105" s="424"/>
      <c r="Z105" s="425"/>
      <c r="AA105" s="125"/>
      <c r="AD105" s="109"/>
    </row>
    <row r="106" spans="1:33" ht="15.75" x14ac:dyDescent="0.25">
      <c r="A106" s="388">
        <v>1</v>
      </c>
      <c r="B106" s="388">
        <v>2</v>
      </c>
      <c r="C106" s="388">
        <v>3</v>
      </c>
      <c r="D106" s="388">
        <v>4</v>
      </c>
      <c r="E106" s="415">
        <v>5</v>
      </c>
      <c r="F106" s="426"/>
      <c r="G106" s="416"/>
      <c r="H106" s="415">
        <v>6</v>
      </c>
      <c r="I106" s="426"/>
      <c r="J106" s="416"/>
      <c r="K106" s="394">
        <v>7</v>
      </c>
      <c r="L106" s="395"/>
      <c r="M106" s="396"/>
      <c r="N106" s="394">
        <v>12</v>
      </c>
      <c r="O106" s="395"/>
      <c r="P106" s="396"/>
      <c r="Q106" s="397">
        <v>17</v>
      </c>
      <c r="R106" s="398"/>
      <c r="S106" s="399"/>
      <c r="T106" s="397">
        <v>22</v>
      </c>
      <c r="U106" s="398"/>
      <c r="V106" s="399"/>
      <c r="W106" s="397">
        <v>23</v>
      </c>
      <c r="X106" s="398"/>
      <c r="Y106" s="398"/>
      <c r="Z106" s="399"/>
      <c r="AA106" s="126"/>
      <c r="AD106" s="109"/>
    </row>
    <row r="107" spans="1:33" ht="87" customHeight="1" x14ac:dyDescent="0.2">
      <c r="A107" s="391"/>
      <c r="B107" s="391"/>
      <c r="C107" s="391"/>
      <c r="D107" s="391"/>
      <c r="E107" s="392" t="s">
        <v>2</v>
      </c>
      <c r="F107" s="383"/>
      <c r="G107" s="389" t="s">
        <v>3</v>
      </c>
      <c r="H107" s="392" t="s">
        <v>2</v>
      </c>
      <c r="I107" s="383"/>
      <c r="J107" s="389" t="s">
        <v>3</v>
      </c>
      <c r="K107" s="392" t="s">
        <v>2</v>
      </c>
      <c r="L107" s="383"/>
      <c r="M107" s="388" t="s">
        <v>3</v>
      </c>
      <c r="N107" s="392" t="s">
        <v>2</v>
      </c>
      <c r="O107" s="383"/>
      <c r="P107" s="388" t="s">
        <v>3</v>
      </c>
      <c r="Q107" s="415" t="s">
        <v>13</v>
      </c>
      <c r="R107" s="416"/>
      <c r="S107" s="103" t="s">
        <v>14</v>
      </c>
      <c r="T107" s="392" t="s">
        <v>2</v>
      </c>
      <c r="U107" s="383"/>
      <c r="V107" s="383" t="s">
        <v>3</v>
      </c>
      <c r="W107" s="415" t="s">
        <v>16</v>
      </c>
      <c r="X107" s="416"/>
      <c r="Y107" s="385" t="s">
        <v>20</v>
      </c>
      <c r="Z107" s="103" t="s">
        <v>15</v>
      </c>
      <c r="AA107" s="127"/>
      <c r="AD107" s="109"/>
    </row>
    <row r="108" spans="1:33" ht="15.75" x14ac:dyDescent="0.2">
      <c r="A108" s="389"/>
      <c r="B108" s="389"/>
      <c r="C108" s="389"/>
      <c r="D108" s="389"/>
      <c r="E108" s="393"/>
      <c r="F108" s="384"/>
      <c r="G108" s="390"/>
      <c r="H108" s="393"/>
      <c r="I108" s="384"/>
      <c r="J108" s="390"/>
      <c r="K108" s="393"/>
      <c r="L108" s="384"/>
      <c r="M108" s="389"/>
      <c r="N108" s="393"/>
      <c r="O108" s="384"/>
      <c r="P108" s="389"/>
      <c r="Q108" s="393" t="s">
        <v>2</v>
      </c>
      <c r="R108" s="384"/>
      <c r="S108" s="221" t="s">
        <v>3</v>
      </c>
      <c r="T108" s="393"/>
      <c r="U108" s="384"/>
      <c r="V108" s="384"/>
      <c r="W108" s="393" t="s">
        <v>2</v>
      </c>
      <c r="X108" s="384"/>
      <c r="Y108" s="386"/>
      <c r="Z108" s="221" t="s">
        <v>3</v>
      </c>
      <c r="AA108" s="127"/>
      <c r="AD108" s="109"/>
    </row>
    <row r="109" spans="1:33" ht="126" x14ac:dyDescent="0.25">
      <c r="A109" s="68">
        <v>4</v>
      </c>
      <c r="B109" s="64" t="s">
        <v>79</v>
      </c>
      <c r="C109" s="14"/>
      <c r="D109" s="65" t="s">
        <v>286</v>
      </c>
      <c r="E109" s="271">
        <v>52</v>
      </c>
      <c r="F109" s="267" t="s">
        <v>26</v>
      </c>
      <c r="G109" s="269"/>
      <c r="H109" s="271">
        <v>75</v>
      </c>
      <c r="I109" s="267" t="s">
        <v>26</v>
      </c>
      <c r="J109" s="270">
        <f>SUM(J110:J116)</f>
        <v>126034161825</v>
      </c>
      <c r="K109" s="271">
        <v>57</v>
      </c>
      <c r="L109" s="267" t="s">
        <v>26</v>
      </c>
      <c r="M109" s="270">
        <f>SUM(M110:M116)</f>
        <v>44197398540</v>
      </c>
      <c r="N109" s="271">
        <v>57</v>
      </c>
      <c r="O109" s="267" t="s">
        <v>26</v>
      </c>
      <c r="P109" s="270">
        <f>SUM(P110:P116)</f>
        <v>43131384744</v>
      </c>
      <c r="Q109" s="281">
        <f>N109/K109*100</f>
        <v>100</v>
      </c>
      <c r="R109" s="276" t="s">
        <v>26</v>
      </c>
      <c r="S109" s="287">
        <f>P109/M109*100</f>
        <v>97.588062123078984</v>
      </c>
      <c r="T109" s="271">
        <f>N109</f>
        <v>57</v>
      </c>
      <c r="U109" s="276" t="s">
        <v>26</v>
      </c>
      <c r="V109" s="363">
        <f>P109</f>
        <v>43131384744</v>
      </c>
      <c r="W109" s="269"/>
      <c r="X109" s="269"/>
      <c r="Y109" s="269"/>
      <c r="Z109" s="269"/>
      <c r="AA109" s="105" t="s">
        <v>299</v>
      </c>
      <c r="AD109" s="109">
        <f>P109</f>
        <v>43131384744</v>
      </c>
    </row>
    <row r="110" spans="1:33" ht="90" x14ac:dyDescent="0.2">
      <c r="A110" s="68"/>
      <c r="B110" s="64"/>
      <c r="C110" s="14" t="s">
        <v>75</v>
      </c>
      <c r="D110" s="14" t="s">
        <v>179</v>
      </c>
      <c r="E110" s="76">
        <v>0.62</v>
      </c>
      <c r="F110" s="32" t="s">
        <v>26</v>
      </c>
      <c r="G110" s="8"/>
      <c r="H110" s="76">
        <v>3.75</v>
      </c>
      <c r="I110" s="32" t="s">
        <v>26</v>
      </c>
      <c r="J110" s="9">
        <v>2642895000</v>
      </c>
      <c r="K110" s="76">
        <v>1.25</v>
      </c>
      <c r="L110" s="32" t="s">
        <v>26</v>
      </c>
      <c r="M110" s="10">
        <v>2035039000</v>
      </c>
      <c r="N110" s="76">
        <v>1.25</v>
      </c>
      <c r="O110" s="32" t="s">
        <v>26</v>
      </c>
      <c r="P110" s="10">
        <v>1796465236</v>
      </c>
      <c r="Q110" s="57">
        <f>N110/K110*100</f>
        <v>100</v>
      </c>
      <c r="R110" s="18" t="s">
        <v>26</v>
      </c>
      <c r="S110" s="282">
        <f>P110/M110*100</f>
        <v>88.276698186128129</v>
      </c>
      <c r="T110" s="76">
        <f t="shared" ref="T110:T116" si="8">N110</f>
        <v>1.25</v>
      </c>
      <c r="U110" s="18" t="s">
        <v>26</v>
      </c>
      <c r="V110" s="328">
        <f t="shared" ref="V110:V114" si="9">P110</f>
        <v>1796465236</v>
      </c>
      <c r="W110" s="8"/>
      <c r="X110" s="8"/>
      <c r="Y110" s="8"/>
      <c r="Z110" s="8"/>
      <c r="AA110" s="213" t="s">
        <v>293</v>
      </c>
      <c r="AD110" s="109">
        <f>P110</f>
        <v>1796465236</v>
      </c>
    </row>
    <row r="111" spans="1:33" ht="75" x14ac:dyDescent="0.2">
      <c r="A111" s="68"/>
      <c r="B111" s="64"/>
      <c r="C111" s="14" t="s">
        <v>76</v>
      </c>
      <c r="D111" s="14" t="s">
        <v>180</v>
      </c>
      <c r="E111" s="76">
        <v>18.510000000000002</v>
      </c>
      <c r="F111" s="32" t="s">
        <v>26</v>
      </c>
      <c r="G111" s="8"/>
      <c r="H111" s="76">
        <v>40.74</v>
      </c>
      <c r="I111" s="32" t="s">
        <v>26</v>
      </c>
      <c r="J111" s="9">
        <v>8618875000</v>
      </c>
      <c r="K111" s="76">
        <v>25.92</v>
      </c>
      <c r="L111" s="32" t="s">
        <v>26</v>
      </c>
      <c r="M111" s="10">
        <v>1727136175</v>
      </c>
      <c r="N111" s="76">
        <v>26.67</v>
      </c>
      <c r="O111" s="32" t="s">
        <v>26</v>
      </c>
      <c r="P111" s="10">
        <v>1346489900</v>
      </c>
      <c r="Q111" s="57">
        <f>N111/K111*100</f>
        <v>102.8935185185185</v>
      </c>
      <c r="R111" s="18" t="s">
        <v>26</v>
      </c>
      <c r="S111" s="282">
        <f>P111/M111*100</f>
        <v>77.960841738492334</v>
      </c>
      <c r="T111" s="76">
        <f t="shared" si="8"/>
        <v>26.67</v>
      </c>
      <c r="U111" s="18" t="s">
        <v>26</v>
      </c>
      <c r="V111" s="328">
        <f t="shared" si="9"/>
        <v>1346489900</v>
      </c>
      <c r="W111" s="8"/>
      <c r="X111" s="8"/>
      <c r="Y111" s="8"/>
      <c r="Z111" s="8"/>
      <c r="AA111" s="123"/>
      <c r="AD111" s="109">
        <f>P111</f>
        <v>1346489900</v>
      </c>
    </row>
    <row r="112" spans="1:33" ht="90" x14ac:dyDescent="0.2">
      <c r="A112" s="68"/>
      <c r="B112" s="64"/>
      <c r="C112" s="14" t="s">
        <v>41</v>
      </c>
      <c r="D112" s="14" t="s">
        <v>181</v>
      </c>
      <c r="E112" s="76">
        <v>2.9</v>
      </c>
      <c r="F112" s="32" t="s">
        <v>26</v>
      </c>
      <c r="G112" s="8"/>
      <c r="H112" s="76">
        <v>9.1300000000000008</v>
      </c>
      <c r="I112" s="32" t="s">
        <v>26</v>
      </c>
      <c r="J112" s="9">
        <v>39047873000</v>
      </c>
      <c r="K112" s="76">
        <v>4.1500000000000004</v>
      </c>
      <c r="L112" s="32" t="s">
        <v>26</v>
      </c>
      <c r="M112" s="10">
        <v>18164219600</v>
      </c>
      <c r="N112" s="76">
        <v>7.21</v>
      </c>
      <c r="O112" s="32" t="s">
        <v>26</v>
      </c>
      <c r="P112" s="10">
        <v>18144840520</v>
      </c>
      <c r="Q112" s="57">
        <f>N112/K112*100</f>
        <v>173.73493975903614</v>
      </c>
      <c r="R112" s="18" t="s">
        <v>26</v>
      </c>
      <c r="S112" s="282">
        <f>P112/M112*100</f>
        <v>99.893311794138413</v>
      </c>
      <c r="T112" s="76">
        <f t="shared" si="8"/>
        <v>7.21</v>
      </c>
      <c r="U112" s="18" t="s">
        <v>26</v>
      </c>
      <c r="V112" s="328">
        <f t="shared" si="9"/>
        <v>18144840520</v>
      </c>
      <c r="W112" s="8"/>
      <c r="X112" s="8"/>
      <c r="Y112" s="8"/>
      <c r="Z112" s="8"/>
      <c r="AA112" s="123"/>
      <c r="AD112" s="109">
        <f>P112</f>
        <v>18144840520</v>
      </c>
    </row>
    <row r="113" spans="1:33" ht="105" x14ac:dyDescent="0.2">
      <c r="A113" s="68"/>
      <c r="B113" s="64"/>
      <c r="C113" s="14" t="s">
        <v>96</v>
      </c>
      <c r="D113" s="14" t="s">
        <v>182</v>
      </c>
      <c r="E113" s="76">
        <v>31.25</v>
      </c>
      <c r="F113" s="32" t="s">
        <v>26</v>
      </c>
      <c r="G113" s="8"/>
      <c r="H113" s="76">
        <v>59.38</v>
      </c>
      <c r="I113" s="32" t="s">
        <v>26</v>
      </c>
      <c r="J113" s="9">
        <v>15386980000</v>
      </c>
      <c r="K113" s="76">
        <v>25</v>
      </c>
      <c r="L113" s="32" t="s">
        <v>26</v>
      </c>
      <c r="M113" s="10">
        <v>9324446000</v>
      </c>
      <c r="N113" s="76">
        <v>81.97</v>
      </c>
      <c r="O113" s="32" t="s">
        <v>26</v>
      </c>
      <c r="P113" s="10">
        <v>9253839000</v>
      </c>
      <c r="Q113" s="57">
        <f>N113/K113*100</f>
        <v>327.88</v>
      </c>
      <c r="R113" s="18" t="s">
        <v>26</v>
      </c>
      <c r="S113" s="282">
        <f>P113/M113*100</f>
        <v>99.242775388478847</v>
      </c>
      <c r="T113" s="76">
        <f t="shared" si="8"/>
        <v>81.97</v>
      </c>
      <c r="U113" s="18" t="s">
        <v>26</v>
      </c>
      <c r="V113" s="328">
        <f t="shared" si="9"/>
        <v>9253839000</v>
      </c>
      <c r="W113" s="8"/>
      <c r="X113" s="8"/>
      <c r="Y113" s="8"/>
      <c r="Z113" s="8"/>
      <c r="AA113" s="123"/>
      <c r="AD113" s="109">
        <f>P113</f>
        <v>9253839000</v>
      </c>
    </row>
    <row r="114" spans="1:33" ht="90" x14ac:dyDescent="0.2">
      <c r="A114" s="13"/>
      <c r="B114" s="13"/>
      <c r="C114" s="98" t="s">
        <v>92</v>
      </c>
      <c r="D114" s="14" t="s">
        <v>183</v>
      </c>
      <c r="E114" s="32">
        <v>40.909999999999997</v>
      </c>
      <c r="F114" s="32" t="s">
        <v>26</v>
      </c>
      <c r="G114" s="3"/>
      <c r="H114" s="18">
        <v>90.91</v>
      </c>
      <c r="I114" s="32" t="s">
        <v>26</v>
      </c>
      <c r="J114" s="228">
        <v>24882571325</v>
      </c>
      <c r="K114" s="32">
        <v>98.18</v>
      </c>
      <c r="L114" s="32" t="s">
        <v>26</v>
      </c>
      <c r="M114" s="225">
        <v>5300764265</v>
      </c>
      <c r="N114" s="76">
        <f>19/22*100</f>
        <v>86.36363636363636</v>
      </c>
      <c r="O114" s="32" t="s">
        <v>26</v>
      </c>
      <c r="P114" s="225">
        <v>5171513188</v>
      </c>
      <c r="Q114" s="57">
        <f>N114/K114*100</f>
        <v>87.964591936887714</v>
      </c>
      <c r="R114" s="18" t="s">
        <v>26</v>
      </c>
      <c r="S114" s="284">
        <f>P114/M114*100</f>
        <v>97.561652046037551</v>
      </c>
      <c r="T114" s="76">
        <f t="shared" si="8"/>
        <v>86.36363636363636</v>
      </c>
      <c r="U114" s="18" t="s">
        <v>26</v>
      </c>
      <c r="V114" s="240">
        <f t="shared" si="9"/>
        <v>5171513188</v>
      </c>
      <c r="W114" s="8"/>
      <c r="X114" s="8"/>
      <c r="Y114" s="8"/>
      <c r="Z114" s="8"/>
      <c r="AA114" s="154" t="s">
        <v>295</v>
      </c>
      <c r="AD114" s="109">
        <f>P114</f>
        <v>5171513188</v>
      </c>
    </row>
    <row r="115" spans="1:33" ht="75" x14ac:dyDescent="0.2">
      <c r="A115" s="13"/>
      <c r="B115" s="13"/>
      <c r="C115" s="20"/>
      <c r="D115" s="14" t="s">
        <v>582</v>
      </c>
      <c r="E115" s="32">
        <v>14.29</v>
      </c>
      <c r="F115" s="32" t="s">
        <v>26</v>
      </c>
      <c r="G115" s="5"/>
      <c r="H115" s="18">
        <v>90.48</v>
      </c>
      <c r="I115" s="32" t="s">
        <v>26</v>
      </c>
      <c r="J115" s="49"/>
      <c r="K115" s="76">
        <v>38.1</v>
      </c>
      <c r="L115" s="32" t="s">
        <v>26</v>
      </c>
      <c r="M115" s="227"/>
      <c r="N115" s="76">
        <v>38.1</v>
      </c>
      <c r="O115" s="32" t="s">
        <v>26</v>
      </c>
      <c r="P115" s="227"/>
      <c r="Q115" s="57">
        <f>N115/K115*100</f>
        <v>100</v>
      </c>
      <c r="R115" s="18" t="s">
        <v>26</v>
      </c>
      <c r="S115" s="285"/>
      <c r="T115" s="76">
        <f t="shared" si="8"/>
        <v>38.1</v>
      </c>
      <c r="U115" s="18" t="s">
        <v>26</v>
      </c>
      <c r="V115" s="5"/>
      <c r="W115" s="8"/>
      <c r="X115" s="8"/>
      <c r="Y115" s="8"/>
      <c r="Z115" s="8"/>
      <c r="AA115" s="123"/>
      <c r="AD115" s="109">
        <f>P115</f>
        <v>0</v>
      </c>
    </row>
    <row r="116" spans="1:33" ht="90" x14ac:dyDescent="0.2">
      <c r="A116" s="13"/>
      <c r="B116" s="13"/>
      <c r="C116" s="14" t="s">
        <v>184</v>
      </c>
      <c r="D116" s="14" t="s">
        <v>185</v>
      </c>
      <c r="E116" s="32">
        <v>76.94</v>
      </c>
      <c r="F116" s="32" t="s">
        <v>26</v>
      </c>
      <c r="G116" s="23">
        <v>20326858000</v>
      </c>
      <c r="H116" s="18">
        <v>80.040000000000006</v>
      </c>
      <c r="I116" s="32" t="s">
        <v>26</v>
      </c>
      <c r="J116" s="9">
        <v>35454967500</v>
      </c>
      <c r="K116" s="32">
        <v>77.62</v>
      </c>
      <c r="L116" s="32" t="s">
        <v>26</v>
      </c>
      <c r="M116" s="10">
        <v>7645793500</v>
      </c>
      <c r="N116" s="76">
        <v>78.64</v>
      </c>
      <c r="O116" s="32" t="s">
        <v>26</v>
      </c>
      <c r="P116" s="62">
        <v>7418236900</v>
      </c>
      <c r="Q116" s="57">
        <f>N116/K116*100</f>
        <v>101.31409430559133</v>
      </c>
      <c r="R116" s="18" t="s">
        <v>26</v>
      </c>
      <c r="S116" s="284">
        <f>P116/M116*100</f>
        <v>97.023767382679111</v>
      </c>
      <c r="T116" s="76">
        <f t="shared" si="8"/>
        <v>78.64</v>
      </c>
      <c r="U116" s="18" t="s">
        <v>26</v>
      </c>
      <c r="V116" s="328">
        <f>P116</f>
        <v>7418236900</v>
      </c>
      <c r="W116" s="8"/>
      <c r="X116" s="8"/>
      <c r="Y116" s="8"/>
      <c r="Z116" s="8"/>
      <c r="AA116" s="154" t="s">
        <v>329</v>
      </c>
      <c r="AD116" s="109">
        <f>P116</f>
        <v>7418236900</v>
      </c>
    </row>
    <row r="117" spans="1:33" ht="15" x14ac:dyDescent="0.2">
      <c r="A117" s="387" t="s">
        <v>5</v>
      </c>
      <c r="B117" s="387"/>
      <c r="C117" s="387"/>
      <c r="D117" s="387"/>
      <c r="E117" s="387"/>
      <c r="F117" s="387"/>
      <c r="G117" s="387"/>
      <c r="H117" s="387"/>
      <c r="I117" s="387"/>
      <c r="J117" s="387"/>
      <c r="K117" s="387"/>
      <c r="L117" s="387"/>
      <c r="M117" s="387"/>
      <c r="N117" s="387"/>
      <c r="O117" s="387"/>
      <c r="P117" s="387"/>
      <c r="Q117" s="118">
        <f>AVERAGE(Q109:Q116)</f>
        <v>136.72339306500422</v>
      </c>
      <c r="R117" s="119"/>
      <c r="S117" s="118"/>
      <c r="T117" s="99"/>
      <c r="U117" s="99"/>
      <c r="V117" s="99"/>
      <c r="W117" s="99"/>
      <c r="X117" s="99"/>
      <c r="Y117" s="99"/>
      <c r="Z117" s="99"/>
      <c r="AA117" s="123"/>
      <c r="AD117" s="109"/>
    </row>
    <row r="118" spans="1:33" ht="15" x14ac:dyDescent="0.2">
      <c r="A118" s="387" t="s">
        <v>6</v>
      </c>
      <c r="B118" s="387"/>
      <c r="C118" s="387"/>
      <c r="D118" s="387"/>
      <c r="E118" s="387"/>
      <c r="F118" s="387"/>
      <c r="G118" s="387"/>
      <c r="H118" s="387"/>
      <c r="I118" s="387"/>
      <c r="J118" s="387"/>
      <c r="K118" s="387"/>
      <c r="L118" s="387"/>
      <c r="M118" s="387"/>
      <c r="N118" s="387"/>
      <c r="O118" s="387"/>
      <c r="P118" s="387"/>
      <c r="Q118" s="191" t="str">
        <f>IF(Q117&gt;=91,"Sangat Tinggi",IF(Q117&gt;=76,"Tinggi",IF(Q117&gt;=66,"Sedang",IF(Q117&gt;=51,"Rendah",IF(Q117&lt;=50,"Sangat Rendah")))))</f>
        <v>Sangat Tinggi</v>
      </c>
      <c r="R118" s="119"/>
      <c r="S118" s="99"/>
      <c r="T118" s="99"/>
      <c r="U118" s="99"/>
      <c r="V118" s="99"/>
      <c r="W118" s="99"/>
      <c r="X118" s="99"/>
      <c r="Y118" s="99"/>
      <c r="Z118" s="99"/>
      <c r="AA118" s="123"/>
      <c r="AD118" s="109"/>
    </row>
    <row r="119" spans="1:33" ht="15" x14ac:dyDescent="0.2">
      <c r="A119" s="382" t="s">
        <v>7</v>
      </c>
      <c r="B119" s="382"/>
      <c r="C119" s="382"/>
      <c r="D119" s="382"/>
      <c r="E119" s="382"/>
      <c r="F119" s="382"/>
      <c r="G119" s="382"/>
      <c r="H119" s="382"/>
      <c r="I119" s="382"/>
      <c r="J119" s="382"/>
      <c r="K119" s="382"/>
      <c r="L119" s="382"/>
      <c r="M119" s="382"/>
      <c r="N119" s="382"/>
      <c r="O119" s="382"/>
      <c r="P119" s="382"/>
      <c r="Q119" s="382"/>
      <c r="R119" s="382"/>
      <c r="S119" s="382"/>
      <c r="T119" s="382"/>
      <c r="U119" s="382"/>
      <c r="V119" s="382"/>
      <c r="W119" s="382"/>
      <c r="X119" s="382"/>
      <c r="Y119" s="382"/>
      <c r="Z119" s="382"/>
      <c r="AA119" s="123"/>
      <c r="AD119" s="109"/>
    </row>
    <row r="120" spans="1:33" ht="15" x14ac:dyDescent="0.2">
      <c r="A120" s="382" t="s">
        <v>8</v>
      </c>
      <c r="B120" s="382"/>
      <c r="C120" s="382"/>
      <c r="D120" s="382"/>
      <c r="E120" s="382"/>
      <c r="F120" s="382"/>
      <c r="G120" s="38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382"/>
      <c r="U120" s="382"/>
      <c r="V120" s="382"/>
      <c r="W120" s="382"/>
      <c r="X120" s="382"/>
      <c r="Y120" s="382"/>
      <c r="Z120" s="382"/>
      <c r="AA120" s="123"/>
      <c r="AD120" s="109"/>
    </row>
    <row r="121" spans="1:33" ht="15" x14ac:dyDescent="0.2">
      <c r="A121" s="382" t="s">
        <v>9</v>
      </c>
      <c r="B121" s="382"/>
      <c r="C121" s="382"/>
      <c r="D121" s="382"/>
      <c r="E121" s="382"/>
      <c r="F121" s="382"/>
      <c r="G121" s="382"/>
      <c r="H121" s="382"/>
      <c r="I121" s="382"/>
      <c r="J121" s="382"/>
      <c r="K121" s="382"/>
      <c r="L121" s="382"/>
      <c r="M121" s="382"/>
      <c r="N121" s="382"/>
      <c r="O121" s="382"/>
      <c r="P121" s="382"/>
      <c r="Q121" s="382"/>
      <c r="R121" s="382"/>
      <c r="S121" s="382"/>
      <c r="T121" s="382"/>
      <c r="U121" s="382"/>
      <c r="V121" s="382"/>
      <c r="W121" s="382"/>
      <c r="X121" s="382"/>
      <c r="Y121" s="382"/>
      <c r="Z121" s="382"/>
      <c r="AA121" s="123"/>
      <c r="AD121" s="109"/>
    </row>
    <row r="122" spans="1:33" ht="15" x14ac:dyDescent="0.2">
      <c r="A122" s="382" t="s">
        <v>10</v>
      </c>
      <c r="B122" s="382"/>
      <c r="C122" s="382"/>
      <c r="D122" s="382"/>
      <c r="E122" s="382"/>
      <c r="F122" s="382"/>
      <c r="G122" s="382"/>
      <c r="H122" s="382"/>
      <c r="I122" s="382"/>
      <c r="J122" s="382"/>
      <c r="K122" s="382"/>
      <c r="L122" s="382"/>
      <c r="M122" s="382"/>
      <c r="N122" s="382"/>
      <c r="O122" s="382"/>
      <c r="P122" s="382"/>
      <c r="Q122" s="382"/>
      <c r="R122" s="382"/>
      <c r="S122" s="382"/>
      <c r="T122" s="382"/>
      <c r="U122" s="382"/>
      <c r="V122" s="382"/>
      <c r="W122" s="382"/>
      <c r="X122" s="382"/>
      <c r="Y122" s="382"/>
      <c r="Z122" s="382"/>
      <c r="AA122" s="124"/>
      <c r="AD122" s="109"/>
    </row>
    <row r="123" spans="1:33" ht="15" x14ac:dyDescent="0.2">
      <c r="A123" s="120"/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D123" s="109"/>
    </row>
    <row r="124" spans="1:33" ht="15" x14ac:dyDescent="0.2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D124" s="109"/>
    </row>
    <row r="125" spans="1:33" ht="15" x14ac:dyDescent="0.2">
      <c r="A125" s="122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D125" s="109"/>
    </row>
    <row r="126" spans="1:33" ht="68.25" customHeight="1" x14ac:dyDescent="0.2">
      <c r="A126" s="427" t="s">
        <v>0</v>
      </c>
      <c r="B126" s="427" t="s">
        <v>270</v>
      </c>
      <c r="C126" s="400" t="s">
        <v>1</v>
      </c>
      <c r="D126" s="400" t="s">
        <v>325</v>
      </c>
      <c r="E126" s="403" t="s">
        <v>19</v>
      </c>
      <c r="F126" s="404"/>
      <c r="G126" s="405"/>
      <c r="H126" s="403" t="s">
        <v>18</v>
      </c>
      <c r="I126" s="404"/>
      <c r="J126" s="405"/>
      <c r="K126" s="417" t="s">
        <v>573</v>
      </c>
      <c r="L126" s="418"/>
      <c r="M126" s="418"/>
      <c r="N126" s="417" t="s">
        <v>574</v>
      </c>
      <c r="O126" s="418"/>
      <c r="P126" s="418"/>
      <c r="Q126" s="417" t="s">
        <v>575</v>
      </c>
      <c r="R126" s="418"/>
      <c r="S126" s="418"/>
      <c r="T126" s="417" t="s">
        <v>17</v>
      </c>
      <c r="U126" s="418"/>
      <c r="V126" s="419"/>
      <c r="W126" s="417" t="s">
        <v>4</v>
      </c>
      <c r="X126" s="418"/>
      <c r="Y126" s="418"/>
      <c r="Z126" s="419"/>
      <c r="AA126" s="428" t="s">
        <v>292</v>
      </c>
      <c r="AC126" s="61"/>
      <c r="AD126" s="109"/>
      <c r="AE126" s="61"/>
      <c r="AF126" s="61"/>
      <c r="AG126" s="61"/>
    </row>
    <row r="127" spans="1:33" ht="18" customHeight="1" x14ac:dyDescent="0.2">
      <c r="A127" s="427"/>
      <c r="B127" s="427"/>
      <c r="C127" s="400"/>
      <c r="D127" s="400"/>
      <c r="E127" s="406"/>
      <c r="F127" s="407"/>
      <c r="G127" s="408"/>
      <c r="H127" s="406"/>
      <c r="I127" s="407"/>
      <c r="J127" s="408"/>
      <c r="K127" s="423"/>
      <c r="L127" s="424"/>
      <c r="M127" s="424"/>
      <c r="N127" s="423"/>
      <c r="O127" s="424"/>
      <c r="P127" s="424"/>
      <c r="Q127" s="423"/>
      <c r="R127" s="424"/>
      <c r="S127" s="424"/>
      <c r="T127" s="420"/>
      <c r="U127" s="421"/>
      <c r="V127" s="422"/>
      <c r="W127" s="420"/>
      <c r="X127" s="421"/>
      <c r="Y127" s="421"/>
      <c r="Z127" s="422"/>
      <c r="AA127" s="429"/>
      <c r="AD127" s="109"/>
    </row>
    <row r="128" spans="1:33" ht="15.75" customHeight="1" x14ac:dyDescent="0.2">
      <c r="A128" s="427"/>
      <c r="B128" s="427"/>
      <c r="C128" s="400"/>
      <c r="D128" s="400"/>
      <c r="E128" s="409"/>
      <c r="F128" s="410"/>
      <c r="G128" s="411"/>
      <c r="H128" s="409"/>
      <c r="I128" s="410"/>
      <c r="J128" s="411"/>
      <c r="K128" s="412" t="s">
        <v>572</v>
      </c>
      <c r="L128" s="413"/>
      <c r="M128" s="414"/>
      <c r="N128" s="412" t="s">
        <v>572</v>
      </c>
      <c r="O128" s="413"/>
      <c r="P128" s="414"/>
      <c r="Q128" s="412" t="s">
        <v>572</v>
      </c>
      <c r="R128" s="413"/>
      <c r="S128" s="414"/>
      <c r="T128" s="423"/>
      <c r="U128" s="424"/>
      <c r="V128" s="425"/>
      <c r="W128" s="423"/>
      <c r="X128" s="424"/>
      <c r="Y128" s="424"/>
      <c r="Z128" s="425"/>
      <c r="AA128" s="125"/>
      <c r="AD128" s="109"/>
    </row>
    <row r="129" spans="1:30" ht="15.75" x14ac:dyDescent="0.25">
      <c r="A129" s="388">
        <v>1</v>
      </c>
      <c r="B129" s="388">
        <v>2</v>
      </c>
      <c r="C129" s="388">
        <v>3</v>
      </c>
      <c r="D129" s="388">
        <v>4</v>
      </c>
      <c r="E129" s="415">
        <v>5</v>
      </c>
      <c r="F129" s="426"/>
      <c r="G129" s="416"/>
      <c r="H129" s="415">
        <v>6</v>
      </c>
      <c r="I129" s="426"/>
      <c r="J129" s="416"/>
      <c r="K129" s="394">
        <v>7</v>
      </c>
      <c r="L129" s="395"/>
      <c r="M129" s="396"/>
      <c r="N129" s="394">
        <v>12</v>
      </c>
      <c r="O129" s="395"/>
      <c r="P129" s="396"/>
      <c r="Q129" s="397">
        <v>17</v>
      </c>
      <c r="R129" s="398"/>
      <c r="S129" s="399"/>
      <c r="T129" s="397">
        <v>22</v>
      </c>
      <c r="U129" s="398"/>
      <c r="V129" s="399"/>
      <c r="W129" s="397">
        <v>23</v>
      </c>
      <c r="X129" s="398"/>
      <c r="Y129" s="398"/>
      <c r="Z129" s="399"/>
      <c r="AA129" s="126"/>
      <c r="AD129" s="109"/>
    </row>
    <row r="130" spans="1:30" ht="87" customHeight="1" x14ac:dyDescent="0.2">
      <c r="A130" s="391"/>
      <c r="B130" s="391"/>
      <c r="C130" s="391"/>
      <c r="D130" s="391"/>
      <c r="E130" s="392" t="s">
        <v>2</v>
      </c>
      <c r="F130" s="383"/>
      <c r="G130" s="389" t="s">
        <v>3</v>
      </c>
      <c r="H130" s="392" t="s">
        <v>2</v>
      </c>
      <c r="I130" s="383"/>
      <c r="J130" s="389" t="s">
        <v>3</v>
      </c>
      <c r="K130" s="392" t="s">
        <v>2</v>
      </c>
      <c r="L130" s="383"/>
      <c r="M130" s="388" t="s">
        <v>3</v>
      </c>
      <c r="N130" s="392" t="s">
        <v>2</v>
      </c>
      <c r="O130" s="383"/>
      <c r="P130" s="388" t="s">
        <v>3</v>
      </c>
      <c r="Q130" s="415" t="s">
        <v>13</v>
      </c>
      <c r="R130" s="416"/>
      <c r="S130" s="103" t="s">
        <v>14</v>
      </c>
      <c r="T130" s="392" t="s">
        <v>2</v>
      </c>
      <c r="U130" s="383"/>
      <c r="V130" s="383" t="s">
        <v>3</v>
      </c>
      <c r="W130" s="415" t="s">
        <v>16</v>
      </c>
      <c r="X130" s="416"/>
      <c r="Y130" s="385" t="s">
        <v>20</v>
      </c>
      <c r="Z130" s="103" t="s">
        <v>15</v>
      </c>
      <c r="AA130" s="127"/>
      <c r="AD130" s="109"/>
    </row>
    <row r="131" spans="1:30" ht="15.75" x14ac:dyDescent="0.2">
      <c r="A131" s="389"/>
      <c r="B131" s="389"/>
      <c r="C131" s="389"/>
      <c r="D131" s="389"/>
      <c r="E131" s="393"/>
      <c r="F131" s="384"/>
      <c r="G131" s="390"/>
      <c r="H131" s="393"/>
      <c r="I131" s="384"/>
      <c r="J131" s="390"/>
      <c r="K131" s="393"/>
      <c r="L131" s="384"/>
      <c r="M131" s="389"/>
      <c r="N131" s="393"/>
      <c r="O131" s="384"/>
      <c r="P131" s="389"/>
      <c r="Q131" s="393" t="s">
        <v>2</v>
      </c>
      <c r="R131" s="384"/>
      <c r="S131" s="221" t="s">
        <v>3</v>
      </c>
      <c r="T131" s="393"/>
      <c r="U131" s="384"/>
      <c r="V131" s="384"/>
      <c r="W131" s="393" t="s">
        <v>2</v>
      </c>
      <c r="X131" s="384"/>
      <c r="Y131" s="386"/>
      <c r="Z131" s="221" t="s">
        <v>3</v>
      </c>
      <c r="AA131" s="127"/>
      <c r="AD131" s="109"/>
    </row>
    <row r="132" spans="1:30" ht="87" customHeight="1" x14ac:dyDescent="0.25">
      <c r="A132" s="68">
        <v>5</v>
      </c>
      <c r="B132" s="64" t="s">
        <v>100</v>
      </c>
      <c r="C132" s="14"/>
      <c r="D132" s="65" t="s">
        <v>287</v>
      </c>
      <c r="E132" s="267">
        <v>54.97</v>
      </c>
      <c r="F132" s="267" t="s">
        <v>26</v>
      </c>
      <c r="G132" s="269"/>
      <c r="H132" s="281">
        <v>67.2</v>
      </c>
      <c r="I132" s="267" t="s">
        <v>26</v>
      </c>
      <c r="J132" s="270">
        <f>J133</f>
        <v>679850000</v>
      </c>
      <c r="K132" s="271">
        <v>56.58</v>
      </c>
      <c r="L132" s="267" t="s">
        <v>26</v>
      </c>
      <c r="M132" s="270">
        <f>M133</f>
        <v>474195000</v>
      </c>
      <c r="N132" s="271">
        <v>61.4</v>
      </c>
      <c r="O132" s="267" t="s">
        <v>26</v>
      </c>
      <c r="P132" s="270">
        <f>P133</f>
        <v>452629700</v>
      </c>
      <c r="Q132" s="281">
        <f>N132/K132*100</f>
        <v>108.51891127606928</v>
      </c>
      <c r="R132" s="276" t="s">
        <v>26</v>
      </c>
      <c r="S132" s="287">
        <f>P132/M132*100</f>
        <v>95.452229568004725</v>
      </c>
      <c r="T132" s="271">
        <f>N132</f>
        <v>61.4</v>
      </c>
      <c r="U132" s="276" t="s">
        <v>26</v>
      </c>
      <c r="V132" s="363">
        <f>P132</f>
        <v>452629700</v>
      </c>
      <c r="W132" s="269"/>
      <c r="X132" s="269"/>
      <c r="Y132" s="269"/>
      <c r="Z132" s="269"/>
      <c r="AA132" s="203" t="s">
        <v>300</v>
      </c>
      <c r="AD132" s="109">
        <f>P132</f>
        <v>452629700</v>
      </c>
    </row>
    <row r="133" spans="1:30" ht="120" x14ac:dyDescent="0.2">
      <c r="A133" s="68"/>
      <c r="B133" s="64"/>
      <c r="C133" s="14" t="s">
        <v>188</v>
      </c>
      <c r="D133" s="14" t="s">
        <v>189</v>
      </c>
      <c r="E133" s="32">
        <v>35.33</v>
      </c>
      <c r="F133" s="32" t="s">
        <v>26</v>
      </c>
      <c r="G133" s="8"/>
      <c r="H133" s="76">
        <v>66.319999999999993</v>
      </c>
      <c r="I133" s="32" t="s">
        <v>26</v>
      </c>
      <c r="J133" s="9">
        <v>679850000</v>
      </c>
      <c r="K133" s="76">
        <v>56.07</v>
      </c>
      <c r="L133" s="32" t="s">
        <v>26</v>
      </c>
      <c r="M133" s="10">
        <v>474195000</v>
      </c>
      <c r="N133" s="76">
        <v>56.07</v>
      </c>
      <c r="O133" s="32" t="s">
        <v>26</v>
      </c>
      <c r="P133" s="62">
        <v>452629700</v>
      </c>
      <c r="Q133" s="57">
        <f>N133/K133*100</f>
        <v>100</v>
      </c>
      <c r="R133" s="18" t="s">
        <v>26</v>
      </c>
      <c r="S133" s="282">
        <f>P133/M133*100</f>
        <v>95.452229568004725</v>
      </c>
      <c r="T133" s="76">
        <f t="shared" ref="T133:T140" si="10">N133</f>
        <v>56.07</v>
      </c>
      <c r="U133" s="18" t="s">
        <v>26</v>
      </c>
      <c r="V133" s="328">
        <f t="shared" ref="V133:V139" si="11">P133</f>
        <v>452629700</v>
      </c>
      <c r="W133" s="8"/>
      <c r="X133" s="8"/>
      <c r="Y133" s="8"/>
      <c r="Z133" s="8"/>
      <c r="AA133" s="123"/>
      <c r="AD133" s="109">
        <f>P133</f>
        <v>452629700</v>
      </c>
    </row>
    <row r="134" spans="1:30" ht="105" x14ac:dyDescent="0.2">
      <c r="A134" s="68"/>
      <c r="B134" s="64"/>
      <c r="C134" s="14" t="s">
        <v>49</v>
      </c>
      <c r="D134" s="14" t="s">
        <v>190</v>
      </c>
      <c r="E134" s="32">
        <v>100</v>
      </c>
      <c r="F134" s="32" t="s">
        <v>26</v>
      </c>
      <c r="G134" s="8"/>
      <c r="H134" s="93">
        <v>100</v>
      </c>
      <c r="I134" s="32" t="s">
        <v>26</v>
      </c>
      <c r="J134" s="9">
        <v>383000000</v>
      </c>
      <c r="K134" s="93">
        <v>100</v>
      </c>
      <c r="L134" s="32" t="s">
        <v>26</v>
      </c>
      <c r="M134" s="10">
        <v>76600000</v>
      </c>
      <c r="N134" s="76">
        <v>100</v>
      </c>
      <c r="O134" s="32" t="s">
        <v>26</v>
      </c>
      <c r="P134" s="62">
        <v>76600000</v>
      </c>
      <c r="Q134" s="57">
        <f>N134/K134*100</f>
        <v>100</v>
      </c>
      <c r="R134" s="18" t="s">
        <v>26</v>
      </c>
      <c r="S134" s="282">
        <f>P134/M134*100</f>
        <v>100</v>
      </c>
      <c r="T134" s="76">
        <f t="shared" si="10"/>
        <v>100</v>
      </c>
      <c r="U134" s="18" t="s">
        <v>26</v>
      </c>
      <c r="V134" s="328">
        <f t="shared" si="11"/>
        <v>76600000</v>
      </c>
      <c r="W134" s="8"/>
      <c r="X134" s="8"/>
      <c r="Y134" s="8"/>
      <c r="Z134" s="8"/>
      <c r="AA134" s="211" t="s">
        <v>301</v>
      </c>
      <c r="AD134" s="109">
        <f>P134</f>
        <v>76600000</v>
      </c>
    </row>
    <row r="135" spans="1:30" ht="105" x14ac:dyDescent="0.2">
      <c r="A135" s="68"/>
      <c r="B135" s="64"/>
      <c r="C135" s="14" t="s">
        <v>595</v>
      </c>
      <c r="D135" s="14" t="s">
        <v>191</v>
      </c>
      <c r="E135" s="32">
        <v>100</v>
      </c>
      <c r="F135" s="32" t="s">
        <v>26</v>
      </c>
      <c r="G135" s="8"/>
      <c r="H135" s="93">
        <v>100</v>
      </c>
      <c r="I135" s="32" t="s">
        <v>26</v>
      </c>
      <c r="J135" s="9">
        <v>3601959750</v>
      </c>
      <c r="K135" s="93">
        <v>100</v>
      </c>
      <c r="L135" s="32" t="s">
        <v>26</v>
      </c>
      <c r="M135" s="10">
        <v>3279228200</v>
      </c>
      <c r="N135" s="76">
        <v>100</v>
      </c>
      <c r="O135" s="32" t="s">
        <v>26</v>
      </c>
      <c r="P135" s="62">
        <v>2129857800</v>
      </c>
      <c r="Q135" s="57">
        <f>N135/K135*100</f>
        <v>100</v>
      </c>
      <c r="R135" s="18" t="s">
        <v>26</v>
      </c>
      <c r="S135" s="282">
        <f>P135/M135*100</f>
        <v>64.949972069647373</v>
      </c>
      <c r="T135" s="76">
        <f t="shared" si="10"/>
        <v>100</v>
      </c>
      <c r="U135" s="18" t="s">
        <v>26</v>
      </c>
      <c r="V135" s="328">
        <f t="shared" si="11"/>
        <v>2129857800</v>
      </c>
      <c r="W135" s="8"/>
      <c r="X135" s="8"/>
      <c r="Y135" s="8"/>
      <c r="Z135" s="8"/>
      <c r="AA135" s="123"/>
      <c r="AD135" s="109">
        <f>P135</f>
        <v>2129857800</v>
      </c>
    </row>
    <row r="136" spans="1:30" ht="60" x14ac:dyDescent="0.2">
      <c r="A136" s="68"/>
      <c r="B136" s="64"/>
      <c r="C136" s="14" t="s">
        <v>192</v>
      </c>
      <c r="D136" s="14" t="s">
        <v>193</v>
      </c>
      <c r="E136" s="76">
        <v>25</v>
      </c>
      <c r="F136" s="32" t="s">
        <v>26</v>
      </c>
      <c r="G136" s="8"/>
      <c r="H136" s="93">
        <v>100</v>
      </c>
      <c r="I136" s="32" t="s">
        <v>26</v>
      </c>
      <c r="J136" s="9">
        <v>430150000</v>
      </c>
      <c r="K136" s="76">
        <v>37.5</v>
      </c>
      <c r="L136" s="32" t="s">
        <v>26</v>
      </c>
      <c r="M136" s="10">
        <v>86030000</v>
      </c>
      <c r="N136" s="76">
        <v>100</v>
      </c>
      <c r="O136" s="32" t="s">
        <v>26</v>
      </c>
      <c r="P136" s="62">
        <v>76734950</v>
      </c>
      <c r="Q136" s="57">
        <f>N136/K136*100</f>
        <v>266.66666666666663</v>
      </c>
      <c r="R136" s="18" t="s">
        <v>26</v>
      </c>
      <c r="S136" s="282">
        <f>P136/M136*100</f>
        <v>89.195571312332916</v>
      </c>
      <c r="T136" s="76">
        <f t="shared" si="10"/>
        <v>100</v>
      </c>
      <c r="U136" s="18" t="s">
        <v>26</v>
      </c>
      <c r="V136" s="328">
        <f t="shared" si="11"/>
        <v>76734950</v>
      </c>
      <c r="W136" s="8"/>
      <c r="X136" s="8"/>
      <c r="Y136" s="8"/>
      <c r="Z136" s="8"/>
      <c r="AA136" s="123"/>
      <c r="AD136" s="109">
        <f>P136</f>
        <v>76734950</v>
      </c>
    </row>
    <row r="137" spans="1:30" ht="195" x14ac:dyDescent="0.2">
      <c r="A137" s="68"/>
      <c r="B137" s="64"/>
      <c r="C137" s="14" t="s">
        <v>277</v>
      </c>
      <c r="D137" s="14" t="s">
        <v>194</v>
      </c>
      <c r="E137" s="32">
        <v>100</v>
      </c>
      <c r="F137" s="32" t="s">
        <v>26</v>
      </c>
      <c r="G137" s="8"/>
      <c r="H137" s="93">
        <v>100</v>
      </c>
      <c r="I137" s="32" t="s">
        <v>26</v>
      </c>
      <c r="J137" s="9">
        <v>689400000</v>
      </c>
      <c r="K137" s="93">
        <v>100</v>
      </c>
      <c r="L137" s="32" t="s">
        <v>26</v>
      </c>
      <c r="M137" s="10">
        <v>137880000</v>
      </c>
      <c r="N137" s="76">
        <v>100</v>
      </c>
      <c r="O137" s="32" t="s">
        <v>26</v>
      </c>
      <c r="P137" s="10">
        <v>130405000</v>
      </c>
      <c r="Q137" s="57">
        <f>N137/K137*100</f>
        <v>100</v>
      </c>
      <c r="R137" s="18" t="s">
        <v>26</v>
      </c>
      <c r="S137" s="282">
        <f>P137/M137*100</f>
        <v>94.578619089062954</v>
      </c>
      <c r="T137" s="76">
        <f t="shared" si="10"/>
        <v>100</v>
      </c>
      <c r="U137" s="18" t="s">
        <v>26</v>
      </c>
      <c r="V137" s="328">
        <f t="shared" si="11"/>
        <v>130405000</v>
      </c>
      <c r="W137" s="8"/>
      <c r="X137" s="8"/>
      <c r="Y137" s="8"/>
      <c r="Z137" s="8"/>
      <c r="AA137" s="213" t="s">
        <v>302</v>
      </c>
      <c r="AD137" s="109">
        <f>P137</f>
        <v>130405000</v>
      </c>
    </row>
    <row r="138" spans="1:30" ht="90" x14ac:dyDescent="0.2">
      <c r="A138" s="68"/>
      <c r="B138" s="64"/>
      <c r="C138" s="14" t="s">
        <v>195</v>
      </c>
      <c r="D138" s="14" t="s">
        <v>196</v>
      </c>
      <c r="E138" s="32" t="s">
        <v>203</v>
      </c>
      <c r="F138" s="32" t="s">
        <v>202</v>
      </c>
      <c r="G138" s="8"/>
      <c r="H138" s="32" t="s">
        <v>203</v>
      </c>
      <c r="I138" s="32" t="s">
        <v>202</v>
      </c>
      <c r="J138" s="9">
        <v>101150000</v>
      </c>
      <c r="K138" s="32" t="s">
        <v>203</v>
      </c>
      <c r="L138" s="32" t="s">
        <v>202</v>
      </c>
      <c r="M138" s="10">
        <v>101150000</v>
      </c>
      <c r="N138" s="32" t="s">
        <v>203</v>
      </c>
      <c r="O138" s="32" t="s">
        <v>202</v>
      </c>
      <c r="P138" s="10">
        <v>92414000</v>
      </c>
      <c r="Q138" s="57">
        <v>100</v>
      </c>
      <c r="R138" s="18" t="s">
        <v>26</v>
      </c>
      <c r="S138" s="282">
        <f>P138/M138*100</f>
        <v>91.363321799307968</v>
      </c>
      <c r="T138" s="76" t="str">
        <f t="shared" si="10"/>
        <v>&lt;1 Jam</v>
      </c>
      <c r="U138" s="32" t="s">
        <v>202</v>
      </c>
      <c r="V138" s="328">
        <f t="shared" si="11"/>
        <v>92414000</v>
      </c>
      <c r="W138" s="8"/>
      <c r="X138" s="8"/>
      <c r="Y138" s="8"/>
      <c r="Z138" s="8"/>
      <c r="AA138" s="123"/>
      <c r="AD138" s="109">
        <f>P138</f>
        <v>92414000</v>
      </c>
    </row>
    <row r="139" spans="1:30" ht="135" x14ac:dyDescent="0.2">
      <c r="A139" s="68"/>
      <c r="B139" s="64"/>
      <c r="C139" s="98" t="s">
        <v>197</v>
      </c>
      <c r="D139" s="14" t="s">
        <v>198</v>
      </c>
      <c r="E139" s="76">
        <v>5.63</v>
      </c>
      <c r="F139" s="32" t="s">
        <v>26</v>
      </c>
      <c r="G139" s="3"/>
      <c r="H139" s="76">
        <v>6.87</v>
      </c>
      <c r="I139" s="32" t="s">
        <v>26</v>
      </c>
      <c r="J139" s="228">
        <v>2950731000</v>
      </c>
      <c r="K139" s="76">
        <v>6.02</v>
      </c>
      <c r="L139" s="32" t="s">
        <v>26</v>
      </c>
      <c r="M139" s="225">
        <v>590146200</v>
      </c>
      <c r="N139" s="76">
        <v>7.19</v>
      </c>
      <c r="O139" s="32" t="s">
        <v>26</v>
      </c>
      <c r="P139" s="256">
        <v>496448600</v>
      </c>
      <c r="Q139" s="57">
        <f>N139/K139*100</f>
        <v>119.43521594684387</v>
      </c>
      <c r="R139" s="18" t="s">
        <v>26</v>
      </c>
      <c r="S139" s="284">
        <f>P139/M139*100</f>
        <v>84.122985117925026</v>
      </c>
      <c r="T139" s="76">
        <f t="shared" si="10"/>
        <v>7.19</v>
      </c>
      <c r="U139" s="18" t="s">
        <v>26</v>
      </c>
      <c r="V139" s="240">
        <f t="shared" si="11"/>
        <v>496448600</v>
      </c>
      <c r="W139" s="8"/>
      <c r="X139" s="8"/>
      <c r="Y139" s="8"/>
      <c r="Z139" s="8"/>
      <c r="AA139" s="105" t="s">
        <v>300</v>
      </c>
      <c r="AC139" s="185"/>
      <c r="AD139" s="109">
        <f>P139</f>
        <v>496448600</v>
      </c>
    </row>
    <row r="140" spans="1:30" ht="135" x14ac:dyDescent="0.2">
      <c r="A140" s="68"/>
      <c r="B140" s="64"/>
      <c r="C140" s="20"/>
      <c r="D140" s="14" t="s">
        <v>199</v>
      </c>
      <c r="E140" s="76">
        <v>1.1100000000000001</v>
      </c>
      <c r="F140" s="32" t="s">
        <v>26</v>
      </c>
      <c r="G140" s="5"/>
      <c r="H140" s="76">
        <v>4.26</v>
      </c>
      <c r="I140" s="32" t="s">
        <v>26</v>
      </c>
      <c r="J140" s="49"/>
      <c r="K140" s="76">
        <v>3.54</v>
      </c>
      <c r="L140" s="32" t="s">
        <v>26</v>
      </c>
      <c r="M140" s="227"/>
      <c r="N140" s="76">
        <v>3.25</v>
      </c>
      <c r="O140" s="32" t="s">
        <v>26</v>
      </c>
      <c r="P140" s="257"/>
      <c r="Q140" s="57">
        <f>N140/K140*100</f>
        <v>91.807909604519779</v>
      </c>
      <c r="R140" s="18" t="s">
        <v>26</v>
      </c>
      <c r="S140" s="285"/>
      <c r="T140" s="76">
        <f t="shared" si="10"/>
        <v>3.25</v>
      </c>
      <c r="U140" s="18" t="s">
        <v>26</v>
      </c>
      <c r="V140" s="328"/>
      <c r="W140" s="8"/>
      <c r="X140" s="8"/>
      <c r="Y140" s="8"/>
      <c r="Z140" s="8"/>
      <c r="AA140" s="123"/>
      <c r="AD140" s="109">
        <f>P140</f>
        <v>0</v>
      </c>
    </row>
    <row r="141" spans="1:30" s="100" customFormat="1" ht="15" x14ac:dyDescent="0.2">
      <c r="A141" s="387" t="s">
        <v>5</v>
      </c>
      <c r="B141" s="387"/>
      <c r="C141" s="387"/>
      <c r="D141" s="387"/>
      <c r="E141" s="387"/>
      <c r="F141" s="387"/>
      <c r="G141" s="387"/>
      <c r="H141" s="387"/>
      <c r="I141" s="387"/>
      <c r="J141" s="387"/>
      <c r="K141" s="387"/>
      <c r="L141" s="387"/>
      <c r="M141" s="387"/>
      <c r="N141" s="387"/>
      <c r="O141" s="387"/>
      <c r="P141" s="387"/>
      <c r="Q141" s="118">
        <f>AVERAGE(Q132:Q140)</f>
        <v>120.7143003882333</v>
      </c>
      <c r="R141" s="119"/>
      <c r="S141" s="118"/>
      <c r="T141" s="99"/>
      <c r="U141" s="99"/>
      <c r="V141" s="99"/>
      <c r="W141" s="99"/>
      <c r="X141" s="99"/>
      <c r="Y141" s="99"/>
      <c r="Z141" s="99"/>
      <c r="AA141" s="123"/>
    </row>
    <row r="142" spans="1:30" s="100" customFormat="1" ht="15" x14ac:dyDescent="0.2">
      <c r="A142" s="387" t="s">
        <v>6</v>
      </c>
      <c r="B142" s="387"/>
      <c r="C142" s="387"/>
      <c r="D142" s="387"/>
      <c r="E142" s="387"/>
      <c r="F142" s="387"/>
      <c r="G142" s="387"/>
      <c r="H142" s="387"/>
      <c r="I142" s="387"/>
      <c r="J142" s="387"/>
      <c r="K142" s="387"/>
      <c r="L142" s="387"/>
      <c r="M142" s="387"/>
      <c r="N142" s="387"/>
      <c r="O142" s="387"/>
      <c r="P142" s="387"/>
      <c r="Q142" s="191" t="str">
        <f>IF(Q141&gt;=91,"Sangat Tinggi",IF(Q141&gt;=76,"Tinggi",IF(Q141&gt;=66,"Sedang",IF(Q141&gt;=51,"Rendah",IF(Q141&lt;=50,"Sangat Rendah")))))</f>
        <v>Sangat Tinggi</v>
      </c>
      <c r="R142" s="119"/>
      <c r="S142" s="99"/>
      <c r="T142" s="99"/>
      <c r="U142" s="99"/>
      <c r="V142" s="99"/>
      <c r="W142" s="99"/>
      <c r="X142" s="99"/>
      <c r="Y142" s="99"/>
      <c r="Z142" s="99"/>
      <c r="AA142" s="123"/>
    </row>
    <row r="143" spans="1:30" s="100" customFormat="1" ht="15" x14ac:dyDescent="0.2">
      <c r="A143" s="382" t="s">
        <v>7</v>
      </c>
      <c r="B143" s="382"/>
      <c r="C143" s="382"/>
      <c r="D143" s="382"/>
      <c r="E143" s="382"/>
      <c r="F143" s="382"/>
      <c r="G143" s="382"/>
      <c r="H143" s="382"/>
      <c r="I143" s="382"/>
      <c r="J143" s="382"/>
      <c r="K143" s="382"/>
      <c r="L143" s="382"/>
      <c r="M143" s="382"/>
      <c r="N143" s="382"/>
      <c r="O143" s="382"/>
      <c r="P143" s="382"/>
      <c r="Q143" s="382"/>
      <c r="R143" s="382"/>
      <c r="S143" s="382"/>
      <c r="T143" s="382"/>
      <c r="U143" s="382"/>
      <c r="V143" s="382"/>
      <c r="W143" s="382"/>
      <c r="X143" s="382"/>
      <c r="Y143" s="382"/>
      <c r="Z143" s="382"/>
      <c r="AA143" s="123"/>
    </row>
    <row r="144" spans="1:30" s="100" customFormat="1" ht="15" x14ac:dyDescent="0.2">
      <c r="A144" s="382" t="s">
        <v>8</v>
      </c>
      <c r="B144" s="382"/>
      <c r="C144" s="382"/>
      <c r="D144" s="382"/>
      <c r="E144" s="382"/>
      <c r="F144" s="382"/>
      <c r="G144" s="382"/>
      <c r="H144" s="382"/>
      <c r="I144" s="382"/>
      <c r="J144" s="382"/>
      <c r="K144" s="382"/>
      <c r="L144" s="382"/>
      <c r="M144" s="382"/>
      <c r="N144" s="382"/>
      <c r="O144" s="382"/>
      <c r="P144" s="382"/>
      <c r="Q144" s="382"/>
      <c r="R144" s="382"/>
      <c r="S144" s="382"/>
      <c r="T144" s="382"/>
      <c r="U144" s="382"/>
      <c r="V144" s="382"/>
      <c r="W144" s="382"/>
      <c r="X144" s="382"/>
      <c r="Y144" s="382"/>
      <c r="Z144" s="382"/>
      <c r="AA144" s="123"/>
    </row>
    <row r="145" spans="1:27" s="100" customFormat="1" ht="15" x14ac:dyDescent="0.2">
      <c r="A145" s="382" t="s">
        <v>9</v>
      </c>
      <c r="B145" s="382"/>
      <c r="C145" s="382"/>
      <c r="D145" s="382"/>
      <c r="E145" s="382"/>
      <c r="F145" s="382"/>
      <c r="G145" s="382"/>
      <c r="H145" s="382"/>
      <c r="I145" s="382"/>
      <c r="J145" s="382"/>
      <c r="K145" s="382"/>
      <c r="L145" s="382"/>
      <c r="M145" s="382"/>
      <c r="N145" s="382"/>
      <c r="O145" s="382"/>
      <c r="P145" s="382"/>
      <c r="Q145" s="382"/>
      <c r="R145" s="382"/>
      <c r="S145" s="382"/>
      <c r="T145" s="382"/>
      <c r="U145" s="382"/>
      <c r="V145" s="382"/>
      <c r="W145" s="382"/>
      <c r="X145" s="382"/>
      <c r="Y145" s="382"/>
      <c r="Z145" s="382"/>
      <c r="AA145" s="123"/>
    </row>
    <row r="146" spans="1:27" s="100" customFormat="1" ht="15" x14ac:dyDescent="0.2">
      <c r="A146" s="382" t="s">
        <v>10</v>
      </c>
      <c r="B146" s="382"/>
      <c r="C146" s="382"/>
      <c r="D146" s="382"/>
      <c r="E146" s="382"/>
      <c r="F146" s="382"/>
      <c r="G146" s="382"/>
      <c r="H146" s="382"/>
      <c r="I146" s="382"/>
      <c r="J146" s="382"/>
      <c r="K146" s="382"/>
      <c r="L146" s="382"/>
      <c r="M146" s="382"/>
      <c r="N146" s="382"/>
      <c r="O146" s="382"/>
      <c r="P146" s="382"/>
      <c r="Q146" s="382"/>
      <c r="R146" s="382"/>
      <c r="S146" s="382"/>
      <c r="T146" s="382"/>
      <c r="U146" s="382"/>
      <c r="V146" s="382"/>
      <c r="W146" s="382"/>
      <c r="X146" s="382"/>
      <c r="Y146" s="382"/>
      <c r="Z146" s="382"/>
      <c r="AA146" s="124"/>
    </row>
    <row r="147" spans="1:27" ht="15" x14ac:dyDescent="0.2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60"/>
      <c r="S147" s="58"/>
      <c r="T147" s="58"/>
      <c r="U147" s="58"/>
      <c r="V147" s="58"/>
      <c r="W147" s="58"/>
      <c r="X147" s="58"/>
      <c r="Y147" s="58"/>
      <c r="Z147" s="58"/>
    </row>
    <row r="148" spans="1:27" ht="15.75" x14ac:dyDescent="0.25">
      <c r="A148" s="59" t="s">
        <v>11</v>
      </c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60"/>
      <c r="S148" s="58"/>
      <c r="T148" s="58"/>
      <c r="U148" s="58"/>
      <c r="V148" s="58"/>
      <c r="W148" s="58"/>
      <c r="X148" s="58"/>
      <c r="Y148" s="58"/>
      <c r="Z148" s="58"/>
    </row>
    <row r="149" spans="1:27" ht="15" x14ac:dyDescent="0.2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60"/>
      <c r="S149" s="58"/>
      <c r="T149" s="58"/>
      <c r="U149" s="58"/>
      <c r="V149" s="58"/>
      <c r="W149" s="58"/>
      <c r="X149" s="58"/>
      <c r="Y149" s="58"/>
      <c r="Z149" s="58"/>
    </row>
    <row r="150" spans="1:27" ht="15" x14ac:dyDescent="0.2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60"/>
      <c r="S150" s="58"/>
      <c r="T150" s="58"/>
      <c r="U150" s="58"/>
      <c r="V150" s="58"/>
      <c r="W150" s="58"/>
      <c r="X150" s="58"/>
      <c r="Y150" s="58"/>
      <c r="Z150" s="58"/>
    </row>
    <row r="151" spans="1:27" ht="15" x14ac:dyDescent="0.2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60"/>
      <c r="S151" s="58"/>
      <c r="T151" s="58"/>
      <c r="U151" s="58"/>
      <c r="V151" s="58"/>
      <c r="W151" s="58"/>
      <c r="X151" s="58"/>
      <c r="Y151" s="58"/>
      <c r="Z151" s="58"/>
    </row>
    <row r="152" spans="1:27" ht="15" x14ac:dyDescent="0.2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60"/>
      <c r="S152" s="58"/>
      <c r="T152" s="58"/>
      <c r="U152" s="58"/>
      <c r="V152" s="58"/>
      <c r="W152" s="58"/>
      <c r="X152" s="58"/>
      <c r="Y152" s="58"/>
      <c r="Z152" s="58"/>
    </row>
    <row r="153" spans="1:27" s="100" customFormat="1" ht="15" x14ac:dyDescent="0.2">
      <c r="A153" s="135" t="s">
        <v>313</v>
      </c>
      <c r="B153" s="136"/>
      <c r="C153" s="136"/>
      <c r="D153" s="136"/>
      <c r="E153" s="136"/>
      <c r="F153" s="136"/>
      <c r="G153" s="136"/>
      <c r="H153" s="136"/>
      <c r="I153" s="136"/>
      <c r="J153" s="136"/>
      <c r="K153" s="136"/>
      <c r="L153" s="136"/>
      <c r="M153" s="136"/>
      <c r="N153" s="136"/>
      <c r="O153" s="136"/>
      <c r="P153" s="136"/>
      <c r="Q153" s="137">
        <f>Q33</f>
        <v>99.276459073202901</v>
      </c>
      <c r="R153" s="138"/>
      <c r="S153" s="139"/>
      <c r="T153" s="139"/>
      <c r="U153" s="139"/>
      <c r="V153" s="139"/>
      <c r="W153" s="139"/>
      <c r="X153" s="139"/>
      <c r="Y153" s="139"/>
      <c r="Z153" s="139"/>
      <c r="AA153" s="144"/>
    </row>
    <row r="154" spans="1:27" s="100" customFormat="1" ht="15" x14ac:dyDescent="0.2">
      <c r="A154" s="135" t="s">
        <v>314</v>
      </c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6"/>
      <c r="P154" s="136"/>
      <c r="Q154" s="137">
        <f>Q73</f>
        <v>105.87396821812735</v>
      </c>
      <c r="R154" s="138"/>
      <c r="S154" s="139"/>
      <c r="T154" s="139"/>
      <c r="U154" s="139"/>
      <c r="V154" s="139"/>
      <c r="W154" s="139"/>
      <c r="X154" s="139"/>
      <c r="Y154" s="139"/>
      <c r="Z154" s="139"/>
      <c r="AA154" s="144"/>
    </row>
    <row r="155" spans="1:27" s="100" customFormat="1" ht="15" x14ac:dyDescent="0.2">
      <c r="A155" s="135" t="s">
        <v>315</v>
      </c>
      <c r="B155" s="136"/>
      <c r="C155" s="136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6"/>
      <c r="O155" s="136"/>
      <c r="P155" s="136"/>
      <c r="Q155" s="137">
        <f>Q94</f>
        <v>102.74616406070761</v>
      </c>
      <c r="R155" s="138"/>
      <c r="S155" s="139"/>
      <c r="T155" s="139"/>
      <c r="U155" s="139"/>
      <c r="V155" s="139"/>
      <c r="W155" s="139"/>
      <c r="X155" s="139"/>
      <c r="Y155" s="139"/>
      <c r="Z155" s="139"/>
      <c r="AA155" s="144"/>
    </row>
    <row r="156" spans="1:27" s="100" customFormat="1" ht="15" x14ac:dyDescent="0.2">
      <c r="A156" s="135" t="s">
        <v>316</v>
      </c>
      <c r="B156" s="136"/>
      <c r="C156" s="136"/>
      <c r="D156" s="136"/>
      <c r="E156" s="136"/>
      <c r="F156" s="136"/>
      <c r="G156" s="136"/>
      <c r="H156" s="136"/>
      <c r="I156" s="136"/>
      <c r="J156" s="136"/>
      <c r="K156" s="136"/>
      <c r="L156" s="136"/>
      <c r="M156" s="136"/>
      <c r="N156" s="136"/>
      <c r="O156" s="136"/>
      <c r="P156" s="136"/>
      <c r="Q156" s="137">
        <f>Q117</f>
        <v>136.72339306500422</v>
      </c>
      <c r="R156" s="138"/>
      <c r="S156" s="139"/>
      <c r="T156" s="139"/>
      <c r="U156" s="139"/>
      <c r="V156" s="139"/>
      <c r="W156" s="139"/>
      <c r="X156" s="139"/>
      <c r="Y156" s="139"/>
      <c r="Z156" s="139"/>
      <c r="AA156" s="144"/>
    </row>
    <row r="157" spans="1:27" s="100" customFormat="1" ht="15" x14ac:dyDescent="0.2">
      <c r="A157" s="135" t="s">
        <v>317</v>
      </c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136"/>
      <c r="O157" s="136"/>
      <c r="P157" s="136"/>
      <c r="Q157" s="137">
        <f>Q141</f>
        <v>120.7143003882333</v>
      </c>
      <c r="R157" s="138"/>
      <c r="S157" s="139"/>
      <c r="T157" s="139"/>
      <c r="U157" s="139"/>
      <c r="V157" s="139"/>
      <c r="W157" s="139"/>
      <c r="X157" s="139"/>
      <c r="Y157" s="139"/>
      <c r="Z157" s="139"/>
      <c r="AA157" s="144"/>
    </row>
    <row r="158" spans="1:27" s="100" customFormat="1" ht="15" x14ac:dyDescent="0.2">
      <c r="A158" s="431" t="s">
        <v>5</v>
      </c>
      <c r="B158" s="431"/>
      <c r="C158" s="431"/>
      <c r="D158" s="431"/>
      <c r="E158" s="431"/>
      <c r="F158" s="431"/>
      <c r="G158" s="431"/>
      <c r="H158" s="431"/>
      <c r="I158" s="431"/>
      <c r="J158" s="431"/>
      <c r="K158" s="431"/>
      <c r="L158" s="431"/>
      <c r="M158" s="431"/>
      <c r="N158" s="431"/>
      <c r="O158" s="431"/>
      <c r="P158" s="431"/>
      <c r="Q158" s="140">
        <f>AVERAGE(Q153:Q157)</f>
        <v>113.06685696105505</v>
      </c>
      <c r="R158" s="141"/>
      <c r="S158" s="140"/>
      <c r="T158" s="142"/>
      <c r="U158" s="142"/>
      <c r="V158" s="142"/>
      <c r="W158" s="142"/>
      <c r="X158" s="142"/>
      <c r="Y158" s="142"/>
      <c r="Z158" s="142"/>
      <c r="AA158" s="145"/>
    </row>
    <row r="159" spans="1:27" s="100" customFormat="1" ht="15" x14ac:dyDescent="0.2">
      <c r="A159" s="431" t="s">
        <v>6</v>
      </c>
      <c r="B159" s="431"/>
      <c r="C159" s="431"/>
      <c r="D159" s="431"/>
      <c r="E159" s="431"/>
      <c r="F159" s="431"/>
      <c r="G159" s="431"/>
      <c r="H159" s="431"/>
      <c r="I159" s="431"/>
      <c r="J159" s="431"/>
      <c r="K159" s="431"/>
      <c r="L159" s="431"/>
      <c r="M159" s="431"/>
      <c r="N159" s="431"/>
      <c r="O159" s="431"/>
      <c r="P159" s="431"/>
      <c r="Q159" s="192" t="str">
        <f>IF(Q158&gt;=91,"Sangat Tinggi",IF(Q158&gt;=76,"Tinggi",IF(Q158&gt;=66,"Sedang",IF(Q158&gt;=51,"Rendah",IF(Q158&lt;=50,"Sangat Rendah")))))</f>
        <v>Sangat Tinggi</v>
      </c>
      <c r="R159" s="141"/>
      <c r="S159" s="142"/>
      <c r="T159" s="142"/>
      <c r="U159" s="142"/>
      <c r="V159" s="142"/>
      <c r="W159" s="142"/>
      <c r="X159" s="142"/>
      <c r="Y159" s="142"/>
      <c r="Z159" s="142"/>
      <c r="AA159" s="145"/>
    </row>
    <row r="160" spans="1:27" s="100" customFormat="1" ht="15" x14ac:dyDescent="0.2">
      <c r="A160" s="430" t="s">
        <v>7</v>
      </c>
      <c r="B160" s="430"/>
      <c r="C160" s="430"/>
      <c r="D160" s="430"/>
      <c r="E160" s="430"/>
      <c r="F160" s="430"/>
      <c r="G160" s="430"/>
      <c r="H160" s="430"/>
      <c r="I160" s="430"/>
      <c r="J160" s="430"/>
      <c r="K160" s="430"/>
      <c r="L160" s="430"/>
      <c r="M160" s="430"/>
      <c r="N160" s="430"/>
      <c r="O160" s="430"/>
      <c r="P160" s="430"/>
      <c r="Q160" s="430"/>
      <c r="R160" s="430"/>
      <c r="S160" s="430"/>
      <c r="T160" s="430"/>
      <c r="U160" s="430"/>
      <c r="V160" s="430"/>
      <c r="W160" s="430"/>
      <c r="X160" s="430"/>
      <c r="Y160" s="430"/>
      <c r="Z160" s="430"/>
      <c r="AA160" s="145"/>
    </row>
    <row r="161" spans="1:27" s="100" customFormat="1" ht="15" x14ac:dyDescent="0.2">
      <c r="A161" s="430" t="s">
        <v>8</v>
      </c>
      <c r="B161" s="430"/>
      <c r="C161" s="430"/>
      <c r="D161" s="430"/>
      <c r="E161" s="430"/>
      <c r="F161" s="430"/>
      <c r="G161" s="430"/>
      <c r="H161" s="430"/>
      <c r="I161" s="430"/>
      <c r="J161" s="430"/>
      <c r="K161" s="430"/>
      <c r="L161" s="430"/>
      <c r="M161" s="430"/>
      <c r="N161" s="430"/>
      <c r="O161" s="430"/>
      <c r="P161" s="430"/>
      <c r="Q161" s="430"/>
      <c r="R161" s="430"/>
      <c r="S161" s="430"/>
      <c r="T161" s="430"/>
      <c r="U161" s="430"/>
      <c r="V161" s="430"/>
      <c r="W161" s="430"/>
      <c r="X161" s="430"/>
      <c r="Y161" s="430"/>
      <c r="Z161" s="430"/>
      <c r="AA161" s="145"/>
    </row>
    <row r="162" spans="1:27" s="100" customFormat="1" ht="15" x14ac:dyDescent="0.2">
      <c r="A162" s="430" t="s">
        <v>9</v>
      </c>
      <c r="B162" s="430"/>
      <c r="C162" s="430"/>
      <c r="D162" s="430"/>
      <c r="E162" s="430"/>
      <c r="F162" s="430"/>
      <c r="G162" s="430"/>
      <c r="H162" s="430"/>
      <c r="I162" s="430"/>
      <c r="J162" s="430"/>
      <c r="K162" s="430"/>
      <c r="L162" s="430"/>
      <c r="M162" s="430"/>
      <c r="N162" s="430"/>
      <c r="O162" s="430"/>
      <c r="P162" s="430"/>
      <c r="Q162" s="430"/>
      <c r="R162" s="430"/>
      <c r="S162" s="430"/>
      <c r="T162" s="430"/>
      <c r="U162" s="430"/>
      <c r="V162" s="430"/>
      <c r="W162" s="430"/>
      <c r="X162" s="430"/>
      <c r="Y162" s="430"/>
      <c r="Z162" s="430"/>
      <c r="AA162" s="145"/>
    </row>
    <row r="163" spans="1:27" s="100" customFormat="1" ht="15" x14ac:dyDescent="0.2">
      <c r="A163" s="430" t="s">
        <v>10</v>
      </c>
      <c r="B163" s="430"/>
      <c r="C163" s="430"/>
      <c r="D163" s="430"/>
      <c r="E163" s="430"/>
      <c r="F163" s="430"/>
      <c r="G163" s="430"/>
      <c r="H163" s="430"/>
      <c r="I163" s="430"/>
      <c r="J163" s="430"/>
      <c r="K163" s="430"/>
      <c r="L163" s="430"/>
      <c r="M163" s="430"/>
      <c r="N163" s="430"/>
      <c r="O163" s="430"/>
      <c r="P163" s="430"/>
      <c r="Q163" s="430"/>
      <c r="R163" s="430"/>
      <c r="S163" s="430"/>
      <c r="T163" s="430"/>
      <c r="U163" s="430"/>
      <c r="V163" s="430"/>
      <c r="W163" s="430"/>
      <c r="X163" s="430"/>
      <c r="Y163" s="430"/>
      <c r="Z163" s="430"/>
      <c r="AA163" s="145"/>
    </row>
    <row r="166" spans="1:27" ht="51" x14ac:dyDescent="0.2">
      <c r="A166" s="188" t="s">
        <v>535</v>
      </c>
      <c r="B166" s="188" t="s">
        <v>536</v>
      </c>
      <c r="C166" s="188" t="s">
        <v>537</v>
      </c>
    </row>
    <row r="167" spans="1:27" ht="25.5" x14ac:dyDescent="0.2">
      <c r="A167" s="189" t="s">
        <v>538</v>
      </c>
      <c r="B167" s="189" t="s">
        <v>539</v>
      </c>
      <c r="C167" s="189" t="s">
        <v>540</v>
      </c>
    </row>
    <row r="168" spans="1:27" ht="25.5" x14ac:dyDescent="0.2">
      <c r="A168" s="189" t="s">
        <v>541</v>
      </c>
      <c r="B168" s="189" t="s">
        <v>542</v>
      </c>
      <c r="C168" s="189" t="s">
        <v>543</v>
      </c>
    </row>
    <row r="169" spans="1:27" ht="25.5" x14ac:dyDescent="0.2">
      <c r="A169" s="189" t="s">
        <v>544</v>
      </c>
      <c r="B169" s="189" t="s">
        <v>545</v>
      </c>
      <c r="C169" s="189" t="s">
        <v>278</v>
      </c>
    </row>
    <row r="170" spans="1:27" ht="25.5" x14ac:dyDescent="0.2">
      <c r="A170" s="189" t="s">
        <v>546</v>
      </c>
      <c r="B170" s="189" t="s">
        <v>547</v>
      </c>
      <c r="C170" s="189" t="s">
        <v>548</v>
      </c>
    </row>
    <row r="171" spans="1:27" ht="25.5" x14ac:dyDescent="0.2">
      <c r="A171" s="189" t="s">
        <v>549</v>
      </c>
      <c r="B171" s="190" t="s">
        <v>550</v>
      </c>
      <c r="C171" s="189" t="s">
        <v>551</v>
      </c>
    </row>
  </sheetData>
  <mergeCells count="251">
    <mergeCell ref="Q129:S129"/>
    <mergeCell ref="K44:M44"/>
    <mergeCell ref="K45:M45"/>
    <mergeCell ref="T129:V129"/>
    <mergeCell ref="W129:Z129"/>
    <mergeCell ref="E130:F131"/>
    <mergeCell ref="G130:G131"/>
    <mergeCell ref="H130:I131"/>
    <mergeCell ref="A1:AA1"/>
    <mergeCell ref="K129:M129"/>
    <mergeCell ref="K130:L131"/>
    <mergeCell ref="M130:M131"/>
    <mergeCell ref="K11:M12"/>
    <mergeCell ref="A2:AA2"/>
    <mergeCell ref="A3:AA3"/>
    <mergeCell ref="K42:M43"/>
    <mergeCell ref="K82:M83"/>
    <mergeCell ref="K103:M104"/>
    <mergeCell ref="K126:M127"/>
    <mergeCell ref="K84:M84"/>
    <mergeCell ref="K85:M85"/>
    <mergeCell ref="K86:L87"/>
    <mergeCell ref="M86:M87"/>
    <mergeCell ref="K105:M105"/>
    <mergeCell ref="A129:A131"/>
    <mergeCell ref="B129:B131"/>
    <mergeCell ref="C129:C131"/>
    <mergeCell ref="D129:D131"/>
    <mergeCell ref="E129:G129"/>
    <mergeCell ref="K107:L108"/>
    <mergeCell ref="M107:M108"/>
    <mergeCell ref="A162:Z162"/>
    <mergeCell ref="A163:Z163"/>
    <mergeCell ref="A158:P158"/>
    <mergeCell ref="A159:P159"/>
    <mergeCell ref="A160:Z160"/>
    <mergeCell ref="A161:Z161"/>
    <mergeCell ref="T130:U131"/>
    <mergeCell ref="V130:V131"/>
    <mergeCell ref="W130:X130"/>
    <mergeCell ref="Y130:Y131"/>
    <mergeCell ref="W131:X131"/>
    <mergeCell ref="Q130:R130"/>
    <mergeCell ref="Q131:R131"/>
    <mergeCell ref="A143:Z143"/>
    <mergeCell ref="A144:Z144"/>
    <mergeCell ref="J130:J131"/>
    <mergeCell ref="K128:M128"/>
    <mergeCell ref="W126:Z128"/>
    <mergeCell ref="AA126:AA127"/>
    <mergeCell ref="N128:P128"/>
    <mergeCell ref="Q128:S128"/>
    <mergeCell ref="H126:J128"/>
    <mergeCell ref="N126:P127"/>
    <mergeCell ref="Q126:S127"/>
    <mergeCell ref="T126:V128"/>
    <mergeCell ref="H129:J129"/>
    <mergeCell ref="N129:P129"/>
    <mergeCell ref="N130:O131"/>
    <mergeCell ref="P130:P131"/>
    <mergeCell ref="A121:Z121"/>
    <mergeCell ref="D106:D108"/>
    <mergeCell ref="E106:G106"/>
    <mergeCell ref="A126:A128"/>
    <mergeCell ref="B126:B128"/>
    <mergeCell ref="C126:C128"/>
    <mergeCell ref="D126:D128"/>
    <mergeCell ref="E126:G128"/>
    <mergeCell ref="K106:M106"/>
    <mergeCell ref="A122:Z122"/>
    <mergeCell ref="A117:P117"/>
    <mergeCell ref="A118:P118"/>
    <mergeCell ref="Q106:S106"/>
    <mergeCell ref="H106:J106"/>
    <mergeCell ref="N106:P106"/>
    <mergeCell ref="T107:U108"/>
    <mergeCell ref="V107:V108"/>
    <mergeCell ref="W107:X107"/>
    <mergeCell ref="G107:G108"/>
    <mergeCell ref="N107:O108"/>
    <mergeCell ref="P107:P108"/>
    <mergeCell ref="A119:Z119"/>
    <mergeCell ref="A120:Z120"/>
    <mergeCell ref="AA103:AA104"/>
    <mergeCell ref="N105:P105"/>
    <mergeCell ref="Q105:S105"/>
    <mergeCell ref="H103:J105"/>
    <mergeCell ref="N103:P104"/>
    <mergeCell ref="Q103:S104"/>
    <mergeCell ref="T103:V105"/>
    <mergeCell ref="A103:A105"/>
    <mergeCell ref="B103:B105"/>
    <mergeCell ref="C103:C105"/>
    <mergeCell ref="D103:D105"/>
    <mergeCell ref="E103:G105"/>
    <mergeCell ref="T106:V106"/>
    <mergeCell ref="W106:Z106"/>
    <mergeCell ref="E107:F108"/>
    <mergeCell ref="A95:P95"/>
    <mergeCell ref="A96:Z96"/>
    <mergeCell ref="A97:Z97"/>
    <mergeCell ref="A98:Z98"/>
    <mergeCell ref="A99:Z99"/>
    <mergeCell ref="W103:Z105"/>
    <mergeCell ref="Y107:Y108"/>
    <mergeCell ref="W108:X108"/>
    <mergeCell ref="Q107:R107"/>
    <mergeCell ref="Q108:R108"/>
    <mergeCell ref="H107:I108"/>
    <mergeCell ref="J107:J108"/>
    <mergeCell ref="A106:A108"/>
    <mergeCell ref="B106:B108"/>
    <mergeCell ref="C106:C108"/>
    <mergeCell ref="A85:A87"/>
    <mergeCell ref="B85:B87"/>
    <mergeCell ref="C85:C87"/>
    <mergeCell ref="D85:D87"/>
    <mergeCell ref="T85:V85"/>
    <mergeCell ref="W85:Z85"/>
    <mergeCell ref="E86:F87"/>
    <mergeCell ref="G86:G87"/>
    <mergeCell ref="H86:I87"/>
    <mergeCell ref="J86:J87"/>
    <mergeCell ref="N86:O87"/>
    <mergeCell ref="P86:P87"/>
    <mergeCell ref="Q85:S85"/>
    <mergeCell ref="H85:J85"/>
    <mergeCell ref="N85:P85"/>
    <mergeCell ref="E85:G85"/>
    <mergeCell ref="T86:U87"/>
    <mergeCell ref="V86:V87"/>
    <mergeCell ref="W86:X86"/>
    <mergeCell ref="AA82:AA83"/>
    <mergeCell ref="N84:P84"/>
    <mergeCell ref="Q84:S84"/>
    <mergeCell ref="Y86:Y87"/>
    <mergeCell ref="W87:X87"/>
    <mergeCell ref="Q86:R86"/>
    <mergeCell ref="Q87:R87"/>
    <mergeCell ref="W82:Z84"/>
    <mergeCell ref="N82:P83"/>
    <mergeCell ref="Q82:S83"/>
    <mergeCell ref="T82:V84"/>
    <mergeCell ref="A82:A84"/>
    <mergeCell ref="B82:B84"/>
    <mergeCell ref="C82:C84"/>
    <mergeCell ref="D82:D84"/>
    <mergeCell ref="E82:G84"/>
    <mergeCell ref="H82:J84"/>
    <mergeCell ref="T45:V45"/>
    <mergeCell ref="N45:P45"/>
    <mergeCell ref="V46:V47"/>
    <mergeCell ref="G46:G47"/>
    <mergeCell ref="H46:I47"/>
    <mergeCell ref="J46:J47"/>
    <mergeCell ref="N46:O47"/>
    <mergeCell ref="P46:P47"/>
    <mergeCell ref="K46:L47"/>
    <mergeCell ref="M46:M47"/>
    <mergeCell ref="C45:C47"/>
    <mergeCell ref="D45:D47"/>
    <mergeCell ref="E45:G45"/>
    <mergeCell ref="A36:Z36"/>
    <mergeCell ref="A37:Z37"/>
    <mergeCell ref="D11:D13"/>
    <mergeCell ref="T15:U16"/>
    <mergeCell ref="Q11:S12"/>
    <mergeCell ref="Q13:S13"/>
    <mergeCell ref="W46:X46"/>
    <mergeCell ref="Y46:Y47"/>
    <mergeCell ref="Q47:R47"/>
    <mergeCell ref="W47:X47"/>
    <mergeCell ref="T46:U47"/>
    <mergeCell ref="Q46:R46"/>
    <mergeCell ref="H42:J44"/>
    <mergeCell ref="N42:P43"/>
    <mergeCell ref="Q42:S43"/>
    <mergeCell ref="Q45:S45"/>
    <mergeCell ref="W11:Z13"/>
    <mergeCell ref="W14:Z14"/>
    <mergeCell ref="Q15:R15"/>
    <mergeCell ref="A73:P73"/>
    <mergeCell ref="A74:P74"/>
    <mergeCell ref="A75:Z75"/>
    <mergeCell ref="A76:Z76"/>
    <mergeCell ref="N44:P44"/>
    <mergeCell ref="H45:J45"/>
    <mergeCell ref="AA11:AA12"/>
    <mergeCell ref="T42:V44"/>
    <mergeCell ref="W42:Z44"/>
    <mergeCell ref="AA42:AA43"/>
    <mergeCell ref="A38:Z38"/>
    <mergeCell ref="Q44:S44"/>
    <mergeCell ref="A45:A47"/>
    <mergeCell ref="B45:B47"/>
    <mergeCell ref="A42:A44"/>
    <mergeCell ref="B42:B44"/>
    <mergeCell ref="C42:C44"/>
    <mergeCell ref="A33:P33"/>
    <mergeCell ref="A34:P34"/>
    <mergeCell ref="A35:Z35"/>
    <mergeCell ref="E42:G44"/>
    <mergeCell ref="B11:B13"/>
    <mergeCell ref="C11:C13"/>
    <mergeCell ref="K14:M14"/>
    <mergeCell ref="K15:L16"/>
    <mergeCell ref="M15:M16"/>
    <mergeCell ref="N11:P12"/>
    <mergeCell ref="N13:P13"/>
    <mergeCell ref="K13:M13"/>
    <mergeCell ref="A4:Z4"/>
    <mergeCell ref="A7:Z7"/>
    <mergeCell ref="A10:Z10"/>
    <mergeCell ref="E11:G13"/>
    <mergeCell ref="A5:Z5"/>
    <mergeCell ref="A6:Z6"/>
    <mergeCell ref="A8:Z8"/>
    <mergeCell ref="A9:Z9"/>
    <mergeCell ref="D14:D16"/>
    <mergeCell ref="E15:F16"/>
    <mergeCell ref="H15:I16"/>
    <mergeCell ref="Q16:R16"/>
    <mergeCell ref="W15:X15"/>
    <mergeCell ref="W16:X16"/>
    <mergeCell ref="T11:V13"/>
    <mergeCell ref="T14:V14"/>
    <mergeCell ref="C14:C16"/>
    <mergeCell ref="E14:G14"/>
    <mergeCell ref="H11:J13"/>
    <mergeCell ref="H14:J14"/>
    <mergeCell ref="A11:A13"/>
    <mergeCell ref="A146:Z146"/>
    <mergeCell ref="V15:V16"/>
    <mergeCell ref="Y15:Y16"/>
    <mergeCell ref="A141:P141"/>
    <mergeCell ref="A142:P142"/>
    <mergeCell ref="P15:P16"/>
    <mergeCell ref="G15:G16"/>
    <mergeCell ref="J15:J16"/>
    <mergeCell ref="A14:A16"/>
    <mergeCell ref="B14:B16"/>
    <mergeCell ref="A145:Z145"/>
    <mergeCell ref="N14:P14"/>
    <mergeCell ref="N15:O16"/>
    <mergeCell ref="Q14:S14"/>
    <mergeCell ref="A77:Z77"/>
    <mergeCell ref="A78:Z78"/>
    <mergeCell ref="A94:P94"/>
    <mergeCell ref="W45:Z45"/>
    <mergeCell ref="E46:F47"/>
    <mergeCell ref="D42:D44"/>
  </mergeCells>
  <printOptions horizontalCentered="1"/>
  <pageMargins left="0.23622047244094491" right="0.23622047244094491" top="3.937007874015748E-2" bottom="3.937007874015748E-2" header="0" footer="0"/>
  <pageSetup paperSize="14" scale="33" orientation="landscape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AD186"/>
  <sheetViews>
    <sheetView showRuler="0" view="pageBreakPreview" topLeftCell="D1" zoomScale="70" zoomScaleNormal="40" zoomScaleSheetLayoutView="70" zoomScalePageLayoutView="55" workbookViewId="0">
      <selection activeCell="V149" sqref="V149:V153"/>
    </sheetView>
  </sheetViews>
  <sheetFormatPr defaultColWidth="9.140625" defaultRowHeight="14.25" x14ac:dyDescent="0.2"/>
  <cols>
    <col min="1" max="1" width="6.42578125" style="2" customWidth="1"/>
    <col min="2" max="2" width="18" style="2" customWidth="1"/>
    <col min="3" max="3" width="14.85546875" style="2" customWidth="1"/>
    <col min="4" max="4" width="15" style="2" customWidth="1"/>
    <col min="5" max="6" width="8" style="2" customWidth="1"/>
    <col min="7" max="7" width="20.7109375" style="2" bestFit="1" customWidth="1"/>
    <col min="8" max="8" width="9.7109375" style="2" customWidth="1"/>
    <col min="9" max="9" width="7.7109375" style="2" customWidth="1"/>
    <col min="10" max="10" width="19.28515625" style="2" customWidth="1"/>
    <col min="11" max="11" width="9" style="2" customWidth="1"/>
    <col min="12" max="12" width="8.5703125" style="2" customWidth="1"/>
    <col min="13" max="13" width="19.28515625" style="2" customWidth="1"/>
    <col min="14" max="14" width="11.140625" style="2" customWidth="1"/>
    <col min="15" max="15" width="8" style="2" customWidth="1"/>
    <col min="16" max="16" width="18.28515625" style="2" customWidth="1"/>
    <col min="17" max="17" width="10.140625" style="2" customWidth="1"/>
    <col min="18" max="18" width="5.5703125" style="61" customWidth="1"/>
    <col min="19" max="19" width="9.5703125" style="2" customWidth="1"/>
    <col min="20" max="20" width="17.7109375" style="2" customWidth="1"/>
    <col min="21" max="21" width="7.5703125" style="2" customWidth="1"/>
    <col min="22" max="22" width="16.5703125" style="2" customWidth="1"/>
    <col min="23" max="23" width="8.5703125" style="2" customWidth="1"/>
    <col min="24" max="24" width="10.140625" style="2" customWidth="1"/>
    <col min="25" max="25" width="11.5703125" style="2" customWidth="1"/>
    <col min="26" max="26" width="15.140625" style="2" customWidth="1"/>
    <col min="27" max="27" width="16.7109375" style="2" customWidth="1"/>
    <col min="28" max="28" width="9.140625" style="2"/>
    <col min="29" max="29" width="16.42578125" style="2" bestFit="1" customWidth="1"/>
    <col min="30" max="30" width="22.85546875" style="2" customWidth="1"/>
    <col min="31" max="16384" width="9.140625" style="2"/>
  </cols>
  <sheetData>
    <row r="1" spans="1:27" ht="23.25" x14ac:dyDescent="0.35">
      <c r="A1" s="432" t="s">
        <v>22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</row>
    <row r="2" spans="1:27" ht="23.25" x14ac:dyDescent="0.35">
      <c r="A2" s="432" t="s">
        <v>23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</row>
    <row r="3" spans="1:27" ht="23.25" x14ac:dyDescent="0.2">
      <c r="A3" s="433" t="s">
        <v>600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</row>
    <row r="4" spans="1:27" ht="18" x14ac:dyDescent="0.2">
      <c r="A4" s="401" t="s">
        <v>12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401"/>
      <c r="Y4" s="401"/>
      <c r="Z4" s="401"/>
    </row>
    <row r="5" spans="1:27" ht="18" customHeight="1" x14ac:dyDescent="0.2">
      <c r="A5" s="401" t="s">
        <v>204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401"/>
      <c r="S5" s="401"/>
      <c r="T5" s="401"/>
      <c r="U5" s="401"/>
      <c r="V5" s="401"/>
      <c r="W5" s="401"/>
      <c r="X5" s="401"/>
      <c r="Y5" s="401"/>
      <c r="Z5" s="401"/>
    </row>
    <row r="6" spans="1:27" ht="18" x14ac:dyDescent="0.2">
      <c r="A6" s="401" t="s">
        <v>205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  <c r="L6" s="401"/>
      <c r="M6" s="401"/>
      <c r="N6" s="401"/>
      <c r="O6" s="401"/>
      <c r="P6" s="401"/>
      <c r="Q6" s="401"/>
      <c r="R6" s="401"/>
      <c r="S6" s="401"/>
      <c r="T6" s="401"/>
      <c r="U6" s="401"/>
      <c r="V6" s="401"/>
      <c r="W6" s="401"/>
      <c r="X6" s="401"/>
      <c r="Y6" s="401"/>
      <c r="Z6" s="401"/>
    </row>
    <row r="7" spans="1:27" ht="18" x14ac:dyDescent="0.2">
      <c r="A7" s="401" t="s">
        <v>206</v>
      </c>
      <c r="B7" s="401"/>
      <c r="C7" s="401"/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401"/>
    </row>
    <row r="8" spans="1:27" ht="18" x14ac:dyDescent="0.2">
      <c r="A8" s="401" t="s">
        <v>207</v>
      </c>
      <c r="B8" s="401"/>
      <c r="C8" s="401"/>
      <c r="D8" s="401"/>
      <c r="E8" s="401"/>
      <c r="F8" s="401"/>
      <c r="G8" s="401"/>
      <c r="H8" s="401"/>
      <c r="I8" s="401"/>
      <c r="J8" s="401"/>
      <c r="K8" s="401"/>
      <c r="L8" s="401"/>
      <c r="M8" s="401"/>
      <c r="N8" s="401"/>
      <c r="O8" s="401"/>
      <c r="P8" s="401"/>
      <c r="Q8" s="401"/>
      <c r="R8" s="401"/>
      <c r="S8" s="401"/>
      <c r="T8" s="401"/>
      <c r="U8" s="401"/>
      <c r="V8" s="401"/>
      <c r="W8" s="401"/>
      <c r="X8" s="401"/>
      <c r="Y8" s="401"/>
      <c r="Z8" s="401"/>
    </row>
    <row r="9" spans="1:27" ht="18" x14ac:dyDescent="0.2">
      <c r="A9" s="401" t="s">
        <v>208</v>
      </c>
      <c r="B9" s="401"/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401"/>
      <c r="N9" s="401"/>
      <c r="O9" s="401"/>
      <c r="P9" s="401"/>
      <c r="Q9" s="401"/>
      <c r="R9" s="401"/>
      <c r="S9" s="401"/>
      <c r="T9" s="401"/>
      <c r="U9" s="401"/>
      <c r="V9" s="401"/>
      <c r="W9" s="401"/>
      <c r="X9" s="401"/>
      <c r="Y9" s="401"/>
      <c r="Z9" s="401"/>
    </row>
    <row r="10" spans="1:27" ht="18" x14ac:dyDescent="0.2">
      <c r="A10" s="401" t="s">
        <v>256</v>
      </c>
      <c r="B10" s="401"/>
      <c r="C10" s="401"/>
      <c r="D10" s="401"/>
      <c r="E10" s="401"/>
      <c r="F10" s="401"/>
      <c r="G10" s="401"/>
      <c r="H10" s="401"/>
      <c r="I10" s="401"/>
      <c r="J10" s="401"/>
      <c r="K10" s="401"/>
      <c r="L10" s="401"/>
      <c r="M10" s="401"/>
      <c r="N10" s="401"/>
      <c r="O10" s="401"/>
      <c r="P10" s="401"/>
      <c r="Q10" s="401"/>
      <c r="R10" s="401"/>
      <c r="S10" s="401"/>
      <c r="T10" s="401"/>
      <c r="U10" s="401"/>
      <c r="V10" s="401"/>
      <c r="W10" s="401"/>
      <c r="X10" s="401"/>
      <c r="Y10" s="401"/>
      <c r="Z10" s="401"/>
    </row>
    <row r="11" spans="1:27" ht="15" customHeight="1" x14ac:dyDescent="0.2">
      <c r="A11" s="402"/>
      <c r="B11" s="402"/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402"/>
      <c r="Z11" s="402"/>
    </row>
    <row r="12" spans="1:27" s="130" customFormat="1" ht="68.25" customHeight="1" x14ac:dyDescent="0.2">
      <c r="A12" s="427" t="s">
        <v>0</v>
      </c>
      <c r="B12" s="427" t="s">
        <v>270</v>
      </c>
      <c r="C12" s="400" t="s">
        <v>1</v>
      </c>
      <c r="D12" s="400" t="s">
        <v>325</v>
      </c>
      <c r="E12" s="403" t="s">
        <v>19</v>
      </c>
      <c r="F12" s="404"/>
      <c r="G12" s="405"/>
      <c r="H12" s="403" t="s">
        <v>18</v>
      </c>
      <c r="I12" s="404"/>
      <c r="J12" s="405"/>
      <c r="K12" s="417" t="s">
        <v>573</v>
      </c>
      <c r="L12" s="418"/>
      <c r="M12" s="418"/>
      <c r="N12" s="417" t="s">
        <v>574</v>
      </c>
      <c r="O12" s="418"/>
      <c r="P12" s="418"/>
      <c r="Q12" s="417" t="s">
        <v>575</v>
      </c>
      <c r="R12" s="418"/>
      <c r="S12" s="418"/>
      <c r="T12" s="417" t="s">
        <v>17</v>
      </c>
      <c r="U12" s="418"/>
      <c r="V12" s="419"/>
      <c r="W12" s="417" t="s">
        <v>4</v>
      </c>
      <c r="X12" s="418"/>
      <c r="Y12" s="418"/>
      <c r="Z12" s="419"/>
      <c r="AA12" s="428" t="s">
        <v>292</v>
      </c>
    </row>
    <row r="13" spans="1:27" s="130" customFormat="1" ht="18" customHeight="1" x14ac:dyDescent="0.2">
      <c r="A13" s="427"/>
      <c r="B13" s="427"/>
      <c r="C13" s="400"/>
      <c r="D13" s="400"/>
      <c r="E13" s="406"/>
      <c r="F13" s="407"/>
      <c r="G13" s="408"/>
      <c r="H13" s="406"/>
      <c r="I13" s="407"/>
      <c r="J13" s="408"/>
      <c r="K13" s="423"/>
      <c r="L13" s="424"/>
      <c r="M13" s="424"/>
      <c r="N13" s="423"/>
      <c r="O13" s="424"/>
      <c r="P13" s="424"/>
      <c r="Q13" s="423"/>
      <c r="R13" s="424"/>
      <c r="S13" s="424"/>
      <c r="T13" s="420"/>
      <c r="U13" s="421"/>
      <c r="V13" s="422"/>
      <c r="W13" s="420"/>
      <c r="X13" s="421"/>
      <c r="Y13" s="421"/>
      <c r="Z13" s="422"/>
      <c r="AA13" s="429"/>
    </row>
    <row r="14" spans="1:27" s="130" customFormat="1" ht="15.75" customHeight="1" x14ac:dyDescent="0.2">
      <c r="A14" s="427"/>
      <c r="B14" s="427"/>
      <c r="C14" s="400"/>
      <c r="D14" s="400"/>
      <c r="E14" s="409"/>
      <c r="F14" s="410"/>
      <c r="G14" s="411"/>
      <c r="H14" s="409"/>
      <c r="I14" s="410"/>
      <c r="J14" s="411"/>
      <c r="K14" s="412" t="s">
        <v>572</v>
      </c>
      <c r="L14" s="413"/>
      <c r="M14" s="414"/>
      <c r="N14" s="412" t="s">
        <v>572</v>
      </c>
      <c r="O14" s="413"/>
      <c r="P14" s="414"/>
      <c r="Q14" s="412" t="s">
        <v>572</v>
      </c>
      <c r="R14" s="413"/>
      <c r="S14" s="414"/>
      <c r="T14" s="423"/>
      <c r="U14" s="424"/>
      <c r="V14" s="425"/>
      <c r="W14" s="423"/>
      <c r="X14" s="424"/>
      <c r="Y14" s="424"/>
      <c r="Z14" s="425"/>
      <c r="AA14" s="125"/>
    </row>
    <row r="15" spans="1:27" s="100" customFormat="1" ht="15.75" x14ac:dyDescent="0.25">
      <c r="A15" s="388">
        <v>1</v>
      </c>
      <c r="B15" s="388">
        <v>2</v>
      </c>
      <c r="C15" s="388">
        <v>3</v>
      </c>
      <c r="D15" s="388">
        <v>4</v>
      </c>
      <c r="E15" s="415">
        <v>5</v>
      </c>
      <c r="F15" s="426"/>
      <c r="G15" s="416"/>
      <c r="H15" s="415">
        <v>6</v>
      </c>
      <c r="I15" s="426"/>
      <c r="J15" s="416"/>
      <c r="K15" s="394">
        <v>7</v>
      </c>
      <c r="L15" s="395"/>
      <c r="M15" s="396"/>
      <c r="N15" s="394">
        <v>12</v>
      </c>
      <c r="O15" s="395"/>
      <c r="P15" s="396"/>
      <c r="Q15" s="397">
        <v>17</v>
      </c>
      <c r="R15" s="398"/>
      <c r="S15" s="399"/>
      <c r="T15" s="397">
        <v>22</v>
      </c>
      <c r="U15" s="398"/>
      <c r="V15" s="399"/>
      <c r="W15" s="397">
        <v>23</v>
      </c>
      <c r="X15" s="398"/>
      <c r="Y15" s="398"/>
      <c r="Z15" s="399"/>
      <c r="AA15" s="126"/>
    </row>
    <row r="16" spans="1:27" s="100" customFormat="1" ht="87" customHeight="1" x14ac:dyDescent="0.2">
      <c r="A16" s="391"/>
      <c r="B16" s="391"/>
      <c r="C16" s="391"/>
      <c r="D16" s="391"/>
      <c r="E16" s="392" t="s">
        <v>2</v>
      </c>
      <c r="F16" s="383"/>
      <c r="G16" s="389" t="s">
        <v>3</v>
      </c>
      <c r="H16" s="392" t="s">
        <v>2</v>
      </c>
      <c r="I16" s="383"/>
      <c r="J16" s="389" t="s">
        <v>3</v>
      </c>
      <c r="K16" s="392" t="s">
        <v>2</v>
      </c>
      <c r="L16" s="383"/>
      <c r="M16" s="388" t="s">
        <v>3</v>
      </c>
      <c r="N16" s="392" t="s">
        <v>2</v>
      </c>
      <c r="O16" s="383"/>
      <c r="P16" s="388" t="s">
        <v>3</v>
      </c>
      <c r="Q16" s="415" t="s">
        <v>13</v>
      </c>
      <c r="R16" s="416"/>
      <c r="S16" s="103" t="s">
        <v>14</v>
      </c>
      <c r="T16" s="392" t="s">
        <v>2</v>
      </c>
      <c r="U16" s="383"/>
      <c r="V16" s="383" t="s">
        <v>3</v>
      </c>
      <c r="W16" s="415" t="s">
        <v>16</v>
      </c>
      <c r="X16" s="416"/>
      <c r="Y16" s="385" t="s">
        <v>20</v>
      </c>
      <c r="Z16" s="103" t="s">
        <v>15</v>
      </c>
      <c r="AA16" s="127"/>
    </row>
    <row r="17" spans="1:30" s="100" customFormat="1" ht="15.75" x14ac:dyDescent="0.2">
      <c r="A17" s="389"/>
      <c r="B17" s="389"/>
      <c r="C17" s="389"/>
      <c r="D17" s="389"/>
      <c r="E17" s="393"/>
      <c r="F17" s="384"/>
      <c r="G17" s="390"/>
      <c r="H17" s="393"/>
      <c r="I17" s="384"/>
      <c r="J17" s="390"/>
      <c r="K17" s="393"/>
      <c r="L17" s="384"/>
      <c r="M17" s="389"/>
      <c r="N17" s="393"/>
      <c r="O17" s="384"/>
      <c r="P17" s="389"/>
      <c r="Q17" s="393" t="s">
        <v>2</v>
      </c>
      <c r="R17" s="384"/>
      <c r="S17" s="221" t="s">
        <v>3</v>
      </c>
      <c r="T17" s="393"/>
      <c r="U17" s="384"/>
      <c r="V17" s="384"/>
      <c r="W17" s="393" t="s">
        <v>2</v>
      </c>
      <c r="X17" s="384"/>
      <c r="Y17" s="386"/>
      <c r="Z17" s="221" t="s">
        <v>3</v>
      </c>
      <c r="AA17" s="127"/>
    </row>
    <row r="18" spans="1:30" ht="15" hidden="1" customHeight="1" x14ac:dyDescent="0.2">
      <c r="A18" s="449"/>
      <c r="B18" s="452" t="s">
        <v>31</v>
      </c>
      <c r="C18" s="440" t="s">
        <v>32</v>
      </c>
      <c r="D18" s="452" t="s">
        <v>33</v>
      </c>
      <c r="E18" s="434" t="s">
        <v>34</v>
      </c>
      <c r="F18" s="435"/>
      <c r="G18" s="449"/>
      <c r="H18" s="434" t="s">
        <v>35</v>
      </c>
      <c r="I18" s="435"/>
      <c r="J18" s="440" t="s">
        <v>36</v>
      </c>
      <c r="K18" s="443" t="s">
        <v>37</v>
      </c>
      <c r="L18" s="444"/>
      <c r="M18" s="440" t="s">
        <v>38</v>
      </c>
      <c r="N18" s="443" t="s">
        <v>39</v>
      </c>
      <c r="O18" s="444"/>
      <c r="P18" s="3"/>
      <c r="Q18" s="3"/>
      <c r="R18" s="94"/>
      <c r="S18" s="3"/>
      <c r="T18" s="3"/>
      <c r="U18" s="3"/>
      <c r="V18" s="3"/>
      <c r="W18" s="3"/>
      <c r="X18" s="3"/>
      <c r="Y18" s="3"/>
      <c r="Z18" s="3"/>
      <c r="AA18" s="123"/>
    </row>
    <row r="19" spans="1:30" ht="15" hidden="1" customHeight="1" x14ac:dyDescent="0.2">
      <c r="A19" s="450"/>
      <c r="B19" s="453"/>
      <c r="C19" s="441"/>
      <c r="D19" s="453"/>
      <c r="E19" s="436"/>
      <c r="F19" s="437"/>
      <c r="G19" s="450"/>
      <c r="H19" s="436"/>
      <c r="I19" s="437"/>
      <c r="J19" s="441"/>
      <c r="K19" s="445"/>
      <c r="L19" s="446"/>
      <c r="M19" s="441"/>
      <c r="N19" s="445"/>
      <c r="O19" s="446"/>
      <c r="P19" s="4"/>
      <c r="Q19" s="4"/>
      <c r="R19" s="95"/>
      <c r="S19" s="4"/>
      <c r="T19" s="4"/>
      <c r="U19" s="4"/>
      <c r="V19" s="4"/>
      <c r="W19" s="4"/>
      <c r="X19" s="4"/>
      <c r="Y19" s="4"/>
      <c r="Z19" s="4"/>
      <c r="AA19" s="123"/>
    </row>
    <row r="20" spans="1:30" ht="15" hidden="1" customHeight="1" x14ac:dyDescent="0.2">
      <c r="A20" s="451"/>
      <c r="B20" s="454"/>
      <c r="C20" s="442"/>
      <c r="D20" s="454"/>
      <c r="E20" s="438"/>
      <c r="F20" s="439"/>
      <c r="G20" s="451"/>
      <c r="H20" s="438"/>
      <c r="I20" s="439"/>
      <c r="J20" s="442"/>
      <c r="K20" s="447"/>
      <c r="L20" s="448"/>
      <c r="M20" s="442"/>
      <c r="N20" s="447"/>
      <c r="O20" s="448"/>
      <c r="P20" s="5"/>
      <c r="Q20" s="5"/>
      <c r="R20" s="96"/>
      <c r="S20" s="5"/>
      <c r="T20" s="5"/>
      <c r="U20" s="5"/>
      <c r="V20" s="5"/>
      <c r="W20" s="5"/>
      <c r="X20" s="5"/>
      <c r="Y20" s="5"/>
      <c r="Z20" s="5"/>
      <c r="AA20" s="123"/>
    </row>
    <row r="21" spans="1:30" ht="160.5" customHeight="1" x14ac:dyDescent="0.25">
      <c r="A21" s="111" t="s">
        <v>279</v>
      </c>
      <c r="B21" s="112" t="s">
        <v>280</v>
      </c>
      <c r="C21" s="107"/>
      <c r="D21" s="108" t="s">
        <v>288</v>
      </c>
      <c r="E21" s="260">
        <v>5.8</v>
      </c>
      <c r="F21" s="261" t="s">
        <v>26</v>
      </c>
      <c r="G21" s="262"/>
      <c r="H21" s="263">
        <v>4.28</v>
      </c>
      <c r="I21" s="261" t="s">
        <v>26</v>
      </c>
      <c r="J21" s="264">
        <f>J22</f>
        <v>33908752500</v>
      </c>
      <c r="K21" s="260">
        <v>5.14</v>
      </c>
      <c r="L21" s="261" t="s">
        <v>26</v>
      </c>
      <c r="M21" s="264">
        <f>M22</f>
        <v>8281652500</v>
      </c>
      <c r="N21" s="260">
        <v>5.33</v>
      </c>
      <c r="O21" s="261" t="s">
        <v>26</v>
      </c>
      <c r="P21" s="264">
        <f>P22</f>
        <v>8040550150</v>
      </c>
      <c r="Q21" s="286">
        <f>(K21-(N21-K21))/K21*100</f>
        <v>96.303501945525284</v>
      </c>
      <c r="R21" s="265" t="s">
        <v>26</v>
      </c>
      <c r="S21" s="286">
        <f>P21/M21*100</f>
        <v>97.088716895571267</v>
      </c>
      <c r="T21" s="260">
        <f>N21</f>
        <v>5.33</v>
      </c>
      <c r="U21" s="265" t="s">
        <v>26</v>
      </c>
      <c r="V21" s="361">
        <f>P21</f>
        <v>8040550150</v>
      </c>
      <c r="W21" s="237"/>
      <c r="X21" s="237"/>
      <c r="Y21" s="237"/>
      <c r="Z21" s="237"/>
      <c r="AA21" s="128"/>
      <c r="AD21" s="110">
        <f>P21</f>
        <v>8040550150</v>
      </c>
    </row>
    <row r="22" spans="1:30" ht="78.75" x14ac:dyDescent="0.25">
      <c r="A22" s="68">
        <v>6</v>
      </c>
      <c r="B22" s="64" t="s">
        <v>102</v>
      </c>
      <c r="C22" s="98"/>
      <c r="D22" s="65" t="s">
        <v>356</v>
      </c>
      <c r="E22" s="271">
        <v>5.8</v>
      </c>
      <c r="F22" s="267" t="s">
        <v>26</v>
      </c>
      <c r="G22" s="347"/>
      <c r="H22" s="276">
        <v>4.28</v>
      </c>
      <c r="I22" s="267" t="s">
        <v>26</v>
      </c>
      <c r="J22" s="350">
        <f>SUM(J24:J25)</f>
        <v>33908752500</v>
      </c>
      <c r="K22" s="271">
        <v>5.14</v>
      </c>
      <c r="L22" s="267" t="s">
        <v>26</v>
      </c>
      <c r="M22" s="350">
        <f>SUM(M24:M25)</f>
        <v>8281652500</v>
      </c>
      <c r="N22" s="271">
        <v>5.33</v>
      </c>
      <c r="O22" s="267" t="s">
        <v>26</v>
      </c>
      <c r="P22" s="350">
        <f>SUM(P24:P25)</f>
        <v>8040550150</v>
      </c>
      <c r="Q22" s="281">
        <f>(K22-(N22-K22))/K22*100</f>
        <v>96.303501945525284</v>
      </c>
      <c r="R22" s="276" t="s">
        <v>26</v>
      </c>
      <c r="S22" s="287">
        <f>P22/M22*100</f>
        <v>97.088716895571267</v>
      </c>
      <c r="T22" s="271">
        <f t="shared" ref="T22:T25" si="0">N22</f>
        <v>5.33</v>
      </c>
      <c r="U22" s="367" t="s">
        <v>26</v>
      </c>
      <c r="V22" s="364">
        <f>P22</f>
        <v>8040550150</v>
      </c>
      <c r="W22" s="8"/>
      <c r="X22" s="8"/>
      <c r="Y22" s="8"/>
      <c r="Z22" s="8"/>
      <c r="AA22" s="105" t="s">
        <v>300</v>
      </c>
      <c r="AD22" s="110">
        <f>P22</f>
        <v>8040550150</v>
      </c>
    </row>
    <row r="23" spans="1:30" ht="31.5" x14ac:dyDescent="0.25">
      <c r="A23" s="68"/>
      <c r="B23" s="64"/>
      <c r="C23" s="20"/>
      <c r="D23" s="65" t="s">
        <v>357</v>
      </c>
      <c r="E23" s="288">
        <v>0.32</v>
      </c>
      <c r="F23" s="267" t="s">
        <v>24</v>
      </c>
      <c r="G23" s="349"/>
      <c r="H23" s="288">
        <v>0.28399999999999997</v>
      </c>
      <c r="I23" s="267" t="s">
        <v>24</v>
      </c>
      <c r="J23" s="338"/>
      <c r="K23" s="288">
        <v>0.318</v>
      </c>
      <c r="L23" s="267" t="s">
        <v>24</v>
      </c>
      <c r="M23" s="353"/>
      <c r="N23" s="288">
        <v>0.28799999999999998</v>
      </c>
      <c r="O23" s="267" t="s">
        <v>24</v>
      </c>
      <c r="P23" s="368"/>
      <c r="Q23" s="281">
        <f>(K23-(N23-K23))/K23*100</f>
        <v>109.43396226415094</v>
      </c>
      <c r="R23" s="276" t="s">
        <v>26</v>
      </c>
      <c r="S23" s="287"/>
      <c r="T23" s="360">
        <f t="shared" si="0"/>
        <v>0.28799999999999998</v>
      </c>
      <c r="U23" s="267" t="s">
        <v>24</v>
      </c>
      <c r="V23" s="5"/>
      <c r="W23" s="8"/>
      <c r="X23" s="8"/>
      <c r="Y23" s="8"/>
      <c r="Z23" s="8"/>
      <c r="AA23" s="123"/>
      <c r="AD23" s="110">
        <f>P23</f>
        <v>0</v>
      </c>
    </row>
    <row r="24" spans="1:30" ht="135" x14ac:dyDescent="0.2">
      <c r="A24" s="63"/>
      <c r="B24" s="63"/>
      <c r="C24" s="14" t="s">
        <v>50</v>
      </c>
      <c r="D24" s="14" t="s">
        <v>209</v>
      </c>
      <c r="E24" s="76">
        <v>4.8499999999999996</v>
      </c>
      <c r="F24" s="32" t="s">
        <v>26</v>
      </c>
      <c r="G24" s="8"/>
      <c r="H24" s="76">
        <v>7.25</v>
      </c>
      <c r="I24" s="32" t="s">
        <v>26</v>
      </c>
      <c r="J24" s="9">
        <v>1996682500</v>
      </c>
      <c r="K24" s="76">
        <v>5.72</v>
      </c>
      <c r="L24" s="32" t="s">
        <v>26</v>
      </c>
      <c r="M24" s="10">
        <v>541006500</v>
      </c>
      <c r="N24" s="76">
        <v>6.06</v>
      </c>
      <c r="O24" s="32" t="s">
        <v>26</v>
      </c>
      <c r="P24" s="62">
        <v>532926300</v>
      </c>
      <c r="Q24" s="57">
        <f>N24/K24*100</f>
        <v>105.94405594405593</v>
      </c>
      <c r="R24" s="18" t="s">
        <v>26</v>
      </c>
      <c r="S24" s="282">
        <f>P24/M24*100</f>
        <v>98.506450477027542</v>
      </c>
      <c r="T24" s="76">
        <f t="shared" si="0"/>
        <v>6.06</v>
      </c>
      <c r="U24" s="153" t="s">
        <v>26</v>
      </c>
      <c r="V24" s="240">
        <f t="shared" ref="V24:V25" si="1">P24</f>
        <v>532926300</v>
      </c>
      <c r="W24" s="8"/>
      <c r="X24" s="8"/>
      <c r="Y24" s="8"/>
      <c r="Z24" s="8"/>
      <c r="AA24" s="123"/>
      <c r="AD24" s="110">
        <f>P24</f>
        <v>532926300</v>
      </c>
    </row>
    <row r="25" spans="1:30" ht="135" x14ac:dyDescent="0.2">
      <c r="A25" s="63"/>
      <c r="B25" s="63"/>
      <c r="C25" s="14" t="s">
        <v>101</v>
      </c>
      <c r="D25" s="14" t="s">
        <v>210</v>
      </c>
      <c r="E25" s="76">
        <v>74.64</v>
      </c>
      <c r="F25" s="32" t="s">
        <v>26</v>
      </c>
      <c r="G25" s="8"/>
      <c r="H25" s="76">
        <v>86.2</v>
      </c>
      <c r="I25" s="32" t="s">
        <v>26</v>
      </c>
      <c r="J25" s="9">
        <v>31912070000</v>
      </c>
      <c r="K25" s="76">
        <v>74.64</v>
      </c>
      <c r="L25" s="32" t="s">
        <v>26</v>
      </c>
      <c r="M25" s="10">
        <v>7740646000</v>
      </c>
      <c r="N25" s="76">
        <v>67.63</v>
      </c>
      <c r="O25" s="32" t="s">
        <v>26</v>
      </c>
      <c r="P25" s="62">
        <v>7507623850</v>
      </c>
      <c r="Q25" s="57">
        <f>N25/K25*100</f>
        <v>90.608252947481233</v>
      </c>
      <c r="R25" s="18" t="s">
        <v>26</v>
      </c>
      <c r="S25" s="282">
        <f>P25/M25*100</f>
        <v>96.989629160150201</v>
      </c>
      <c r="T25" s="76">
        <f t="shared" si="0"/>
        <v>67.63</v>
      </c>
      <c r="U25" s="153" t="s">
        <v>26</v>
      </c>
      <c r="V25" s="240">
        <f t="shared" si="1"/>
        <v>7507623850</v>
      </c>
      <c r="W25" s="8"/>
      <c r="X25" s="8"/>
      <c r="Y25" s="8"/>
      <c r="Z25" s="8"/>
      <c r="AA25" s="123"/>
      <c r="AD25" s="110">
        <f>P25</f>
        <v>7507623850</v>
      </c>
    </row>
    <row r="26" spans="1:30" ht="15" x14ac:dyDescent="0.2">
      <c r="A26" s="387" t="s">
        <v>5</v>
      </c>
      <c r="B26" s="387"/>
      <c r="C26" s="387"/>
      <c r="D26" s="387"/>
      <c r="E26" s="387"/>
      <c r="F26" s="387"/>
      <c r="G26" s="387"/>
      <c r="H26" s="387"/>
      <c r="I26" s="387"/>
      <c r="J26" s="387"/>
      <c r="K26" s="387"/>
      <c r="L26" s="387"/>
      <c r="M26" s="387"/>
      <c r="N26" s="387"/>
      <c r="O26" s="387"/>
      <c r="P26" s="387"/>
      <c r="Q26" s="118">
        <f>AVERAGE(Q21:Q25)</f>
        <v>99.718655009347728</v>
      </c>
      <c r="R26" s="119"/>
      <c r="S26" s="118"/>
      <c r="T26" s="99"/>
      <c r="U26" s="99"/>
      <c r="V26" s="99"/>
      <c r="W26" s="99"/>
      <c r="X26" s="99"/>
      <c r="Y26" s="99"/>
      <c r="Z26" s="99"/>
      <c r="AA26" s="123"/>
    </row>
    <row r="27" spans="1:30" ht="15" x14ac:dyDescent="0.2">
      <c r="A27" s="387" t="s">
        <v>6</v>
      </c>
      <c r="B27" s="387"/>
      <c r="C27" s="387"/>
      <c r="D27" s="387"/>
      <c r="E27" s="387"/>
      <c r="F27" s="387"/>
      <c r="G27" s="387"/>
      <c r="H27" s="387"/>
      <c r="I27" s="387"/>
      <c r="J27" s="387"/>
      <c r="K27" s="387"/>
      <c r="L27" s="387"/>
      <c r="M27" s="387"/>
      <c r="N27" s="387"/>
      <c r="O27" s="387"/>
      <c r="P27" s="387"/>
      <c r="Q27" s="191" t="str">
        <f>IF(Q26&gt;=91,"Sangat Tinggi",IF(Q26&gt;=76,"Tinggi",IF(Q26&gt;=66,"Sedang",IF(Q26&gt;=51,"Rendah",IF(Q26&lt;=50,"Sangat Rendah")))))</f>
        <v>Sangat Tinggi</v>
      </c>
      <c r="R27" s="119"/>
      <c r="S27" s="99"/>
      <c r="T27" s="99"/>
      <c r="U27" s="99"/>
      <c r="V27" s="99"/>
      <c r="W27" s="99"/>
      <c r="X27" s="99"/>
      <c r="Y27" s="99"/>
      <c r="Z27" s="99"/>
      <c r="AA27" s="123"/>
    </row>
    <row r="28" spans="1:30" ht="15" x14ac:dyDescent="0.2">
      <c r="A28" s="382" t="s">
        <v>7</v>
      </c>
      <c r="B28" s="382"/>
      <c r="C28" s="382"/>
      <c r="D28" s="382"/>
      <c r="E28" s="382"/>
      <c r="F28" s="382"/>
      <c r="G28" s="382"/>
      <c r="H28" s="382"/>
      <c r="I28" s="382"/>
      <c r="J28" s="382"/>
      <c r="K28" s="382"/>
      <c r="L28" s="382"/>
      <c r="M28" s="382"/>
      <c r="N28" s="382"/>
      <c r="O28" s="382"/>
      <c r="P28" s="382"/>
      <c r="Q28" s="382"/>
      <c r="R28" s="382"/>
      <c r="S28" s="382"/>
      <c r="T28" s="382"/>
      <c r="U28" s="382"/>
      <c r="V28" s="382"/>
      <c r="W28" s="382"/>
      <c r="X28" s="382"/>
      <c r="Y28" s="382"/>
      <c r="Z28" s="382"/>
      <c r="AA28" s="123"/>
    </row>
    <row r="29" spans="1:30" ht="15" x14ac:dyDescent="0.2">
      <c r="A29" s="382" t="s">
        <v>8</v>
      </c>
      <c r="B29" s="382"/>
      <c r="C29" s="382"/>
      <c r="D29" s="382"/>
      <c r="E29" s="382"/>
      <c r="F29" s="382"/>
      <c r="G29" s="382"/>
      <c r="H29" s="382"/>
      <c r="I29" s="382"/>
      <c r="J29" s="382"/>
      <c r="K29" s="382"/>
      <c r="L29" s="382"/>
      <c r="M29" s="382"/>
      <c r="N29" s="382"/>
      <c r="O29" s="382"/>
      <c r="P29" s="382"/>
      <c r="Q29" s="382"/>
      <c r="R29" s="382"/>
      <c r="S29" s="382"/>
      <c r="T29" s="382"/>
      <c r="U29" s="382"/>
      <c r="V29" s="382"/>
      <c r="W29" s="382"/>
      <c r="X29" s="382"/>
      <c r="Y29" s="382"/>
      <c r="Z29" s="382"/>
      <c r="AA29" s="123"/>
    </row>
    <row r="30" spans="1:30" ht="15" x14ac:dyDescent="0.2">
      <c r="A30" s="382" t="s">
        <v>9</v>
      </c>
      <c r="B30" s="382"/>
      <c r="C30" s="382"/>
      <c r="D30" s="382"/>
      <c r="E30" s="382"/>
      <c r="F30" s="382"/>
      <c r="G30" s="382"/>
      <c r="H30" s="382"/>
      <c r="I30" s="382"/>
      <c r="J30" s="382"/>
      <c r="K30" s="382"/>
      <c r="L30" s="382"/>
      <c r="M30" s="382"/>
      <c r="N30" s="382"/>
      <c r="O30" s="382"/>
      <c r="P30" s="382"/>
      <c r="Q30" s="382"/>
      <c r="R30" s="382"/>
      <c r="S30" s="382"/>
      <c r="T30" s="382"/>
      <c r="U30" s="382"/>
      <c r="V30" s="382"/>
      <c r="W30" s="382"/>
      <c r="X30" s="382"/>
      <c r="Y30" s="382"/>
      <c r="Z30" s="382"/>
      <c r="AA30" s="123"/>
    </row>
    <row r="31" spans="1:30" ht="15" x14ac:dyDescent="0.2">
      <c r="A31" s="382" t="s">
        <v>10</v>
      </c>
      <c r="B31" s="382"/>
      <c r="C31" s="382"/>
      <c r="D31" s="382"/>
      <c r="E31" s="382"/>
      <c r="F31" s="382"/>
      <c r="G31" s="382"/>
      <c r="H31" s="382"/>
      <c r="I31" s="382"/>
      <c r="J31" s="382"/>
      <c r="K31" s="382"/>
      <c r="L31" s="382"/>
      <c r="M31" s="382"/>
      <c r="N31" s="382"/>
      <c r="O31" s="382"/>
      <c r="P31" s="382"/>
      <c r="Q31" s="382"/>
      <c r="R31" s="382"/>
      <c r="S31" s="382"/>
      <c r="T31" s="382"/>
      <c r="U31" s="382"/>
      <c r="V31" s="382"/>
      <c r="W31" s="382"/>
      <c r="X31" s="382"/>
      <c r="Y31" s="382"/>
      <c r="Z31" s="382"/>
      <c r="AA31" s="124"/>
    </row>
    <row r="32" spans="1:30" ht="15" x14ac:dyDescent="0.2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</row>
    <row r="33" spans="1:30" ht="15" x14ac:dyDescent="0.2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:30" ht="15" x14ac:dyDescent="0.2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</row>
    <row r="35" spans="1:30" s="130" customFormat="1" ht="68.25" customHeight="1" x14ac:dyDescent="0.2">
      <c r="A35" s="427" t="s">
        <v>0</v>
      </c>
      <c r="B35" s="427" t="s">
        <v>270</v>
      </c>
      <c r="C35" s="400" t="s">
        <v>1</v>
      </c>
      <c r="D35" s="400" t="s">
        <v>325</v>
      </c>
      <c r="E35" s="403" t="s">
        <v>19</v>
      </c>
      <c r="F35" s="404"/>
      <c r="G35" s="405"/>
      <c r="H35" s="403" t="s">
        <v>18</v>
      </c>
      <c r="I35" s="404"/>
      <c r="J35" s="405"/>
      <c r="K35" s="417" t="s">
        <v>573</v>
      </c>
      <c r="L35" s="418"/>
      <c r="M35" s="418"/>
      <c r="N35" s="417" t="s">
        <v>574</v>
      </c>
      <c r="O35" s="418"/>
      <c r="P35" s="418"/>
      <c r="Q35" s="417" t="s">
        <v>575</v>
      </c>
      <c r="R35" s="418"/>
      <c r="S35" s="418"/>
      <c r="T35" s="417" t="s">
        <v>17</v>
      </c>
      <c r="U35" s="418"/>
      <c r="V35" s="419"/>
      <c r="W35" s="417" t="s">
        <v>4</v>
      </c>
      <c r="X35" s="418"/>
      <c r="Y35" s="418"/>
      <c r="Z35" s="419"/>
      <c r="AA35" s="428" t="s">
        <v>292</v>
      </c>
    </row>
    <row r="36" spans="1:30" s="130" customFormat="1" ht="18" customHeight="1" x14ac:dyDescent="0.2">
      <c r="A36" s="427"/>
      <c r="B36" s="427"/>
      <c r="C36" s="400"/>
      <c r="D36" s="400"/>
      <c r="E36" s="406"/>
      <c r="F36" s="407"/>
      <c r="G36" s="408"/>
      <c r="H36" s="406"/>
      <c r="I36" s="407"/>
      <c r="J36" s="408"/>
      <c r="K36" s="423"/>
      <c r="L36" s="424"/>
      <c r="M36" s="424"/>
      <c r="N36" s="423"/>
      <c r="O36" s="424"/>
      <c r="P36" s="424"/>
      <c r="Q36" s="423"/>
      <c r="R36" s="424"/>
      <c r="S36" s="424"/>
      <c r="T36" s="420"/>
      <c r="U36" s="421"/>
      <c r="V36" s="422"/>
      <c r="W36" s="420"/>
      <c r="X36" s="421"/>
      <c r="Y36" s="421"/>
      <c r="Z36" s="422"/>
      <c r="AA36" s="429"/>
    </row>
    <row r="37" spans="1:30" s="130" customFormat="1" ht="15.75" customHeight="1" x14ac:dyDescent="0.2">
      <c r="A37" s="427"/>
      <c r="B37" s="427"/>
      <c r="C37" s="400"/>
      <c r="D37" s="400"/>
      <c r="E37" s="409"/>
      <c r="F37" s="410"/>
      <c r="G37" s="411"/>
      <c r="H37" s="409"/>
      <c r="I37" s="410"/>
      <c r="J37" s="411"/>
      <c r="K37" s="412" t="s">
        <v>572</v>
      </c>
      <c r="L37" s="413"/>
      <c r="M37" s="414"/>
      <c r="N37" s="412" t="s">
        <v>572</v>
      </c>
      <c r="O37" s="413"/>
      <c r="P37" s="414"/>
      <c r="Q37" s="412" t="s">
        <v>572</v>
      </c>
      <c r="R37" s="413"/>
      <c r="S37" s="414"/>
      <c r="T37" s="423"/>
      <c r="U37" s="424"/>
      <c r="V37" s="425"/>
      <c r="W37" s="423"/>
      <c r="X37" s="424"/>
      <c r="Y37" s="424"/>
      <c r="Z37" s="425"/>
      <c r="AA37" s="125"/>
    </row>
    <row r="38" spans="1:30" s="100" customFormat="1" ht="15.75" x14ac:dyDescent="0.25">
      <c r="A38" s="388">
        <v>1</v>
      </c>
      <c r="B38" s="388">
        <v>2</v>
      </c>
      <c r="C38" s="388">
        <v>3</v>
      </c>
      <c r="D38" s="388">
        <v>4</v>
      </c>
      <c r="E38" s="415">
        <v>5</v>
      </c>
      <c r="F38" s="426"/>
      <c r="G38" s="416"/>
      <c r="H38" s="415">
        <v>6</v>
      </c>
      <c r="I38" s="426"/>
      <c r="J38" s="416"/>
      <c r="K38" s="394">
        <v>7</v>
      </c>
      <c r="L38" s="395"/>
      <c r="M38" s="396"/>
      <c r="N38" s="394">
        <v>12</v>
      </c>
      <c r="O38" s="395"/>
      <c r="P38" s="396"/>
      <c r="Q38" s="397">
        <v>17</v>
      </c>
      <c r="R38" s="398"/>
      <c r="S38" s="399"/>
      <c r="T38" s="397">
        <v>22</v>
      </c>
      <c r="U38" s="398"/>
      <c r="V38" s="399"/>
      <c r="W38" s="397">
        <v>23</v>
      </c>
      <c r="X38" s="398"/>
      <c r="Y38" s="398"/>
      <c r="Z38" s="399"/>
      <c r="AA38" s="126"/>
    </row>
    <row r="39" spans="1:30" s="100" customFormat="1" ht="87" customHeight="1" x14ac:dyDescent="0.2">
      <c r="A39" s="391"/>
      <c r="B39" s="391"/>
      <c r="C39" s="391"/>
      <c r="D39" s="391"/>
      <c r="E39" s="392" t="s">
        <v>2</v>
      </c>
      <c r="F39" s="383"/>
      <c r="G39" s="389" t="s">
        <v>3</v>
      </c>
      <c r="H39" s="392" t="s">
        <v>2</v>
      </c>
      <c r="I39" s="383"/>
      <c r="J39" s="389" t="s">
        <v>3</v>
      </c>
      <c r="K39" s="392" t="s">
        <v>2</v>
      </c>
      <c r="L39" s="383"/>
      <c r="M39" s="388" t="s">
        <v>3</v>
      </c>
      <c r="N39" s="392" t="s">
        <v>2</v>
      </c>
      <c r="O39" s="383"/>
      <c r="P39" s="388" t="s">
        <v>3</v>
      </c>
      <c r="Q39" s="415" t="s">
        <v>13</v>
      </c>
      <c r="R39" s="416"/>
      <c r="S39" s="103" t="s">
        <v>14</v>
      </c>
      <c r="T39" s="392" t="s">
        <v>2</v>
      </c>
      <c r="U39" s="383"/>
      <c r="V39" s="383" t="s">
        <v>3</v>
      </c>
      <c r="W39" s="415" t="s">
        <v>16</v>
      </c>
      <c r="X39" s="416"/>
      <c r="Y39" s="385" t="s">
        <v>20</v>
      </c>
      <c r="Z39" s="103" t="s">
        <v>15</v>
      </c>
      <c r="AA39" s="127"/>
    </row>
    <row r="40" spans="1:30" s="100" customFormat="1" ht="15.75" x14ac:dyDescent="0.2">
      <c r="A40" s="389"/>
      <c r="B40" s="389"/>
      <c r="C40" s="389"/>
      <c r="D40" s="389"/>
      <c r="E40" s="393"/>
      <c r="F40" s="384"/>
      <c r="G40" s="390"/>
      <c r="H40" s="393"/>
      <c r="I40" s="384"/>
      <c r="J40" s="390"/>
      <c r="K40" s="393"/>
      <c r="L40" s="384"/>
      <c r="M40" s="389"/>
      <c r="N40" s="393"/>
      <c r="O40" s="384"/>
      <c r="P40" s="389"/>
      <c r="Q40" s="393" t="s">
        <v>2</v>
      </c>
      <c r="R40" s="384"/>
      <c r="S40" s="221" t="s">
        <v>3</v>
      </c>
      <c r="T40" s="393"/>
      <c r="U40" s="384"/>
      <c r="V40" s="384"/>
      <c r="W40" s="393" t="s">
        <v>2</v>
      </c>
      <c r="X40" s="384"/>
      <c r="Y40" s="386"/>
      <c r="Z40" s="221" t="s">
        <v>3</v>
      </c>
      <c r="AA40" s="127"/>
    </row>
    <row r="41" spans="1:30" ht="49.15" customHeight="1" x14ac:dyDescent="0.25">
      <c r="A41" s="68"/>
      <c r="B41" s="64"/>
      <c r="C41" s="20"/>
      <c r="D41" s="65" t="s">
        <v>324</v>
      </c>
      <c r="E41" s="271">
        <v>6.13</v>
      </c>
      <c r="F41" s="267" t="s">
        <v>26</v>
      </c>
      <c r="G41" s="269"/>
      <c r="H41" s="271">
        <v>6.43</v>
      </c>
      <c r="I41" s="267" t="s">
        <v>26</v>
      </c>
      <c r="J41" s="270">
        <f>J42+J61+J65+J70+J93+J113+J131+J149</f>
        <v>120283153395</v>
      </c>
      <c r="K41" s="271">
        <v>6.23</v>
      </c>
      <c r="L41" s="267" t="s">
        <v>26</v>
      </c>
      <c r="M41" s="270">
        <f>M42+M61+M65+M70+M93+M113+M131+M149</f>
        <v>26065167955</v>
      </c>
      <c r="N41" s="271">
        <v>5.32</v>
      </c>
      <c r="O41" s="267" t="s">
        <v>26</v>
      </c>
      <c r="P41" s="270">
        <f>P42+P61+P65+P70+P93+P113+P131+P149</f>
        <v>23203516871</v>
      </c>
      <c r="Q41" s="281">
        <f>N41/K41*100</f>
        <v>85.393258426966284</v>
      </c>
      <c r="R41" s="276" t="s">
        <v>26</v>
      </c>
      <c r="S41" s="287">
        <f>P41/M41*100</f>
        <v>89.021167678871379</v>
      </c>
      <c r="T41" s="271">
        <f t="shared" ref="T41:T45" si="2">N41</f>
        <v>5.32</v>
      </c>
      <c r="U41" s="367" t="s">
        <v>26</v>
      </c>
      <c r="V41" s="364">
        <f t="shared" ref="V41:V43" si="3">P41</f>
        <v>23203516871</v>
      </c>
      <c r="W41" s="8"/>
      <c r="X41" s="8"/>
      <c r="Y41" s="8"/>
      <c r="Z41" s="8"/>
      <c r="AA41" s="143"/>
      <c r="AD41" s="110">
        <f>P41</f>
        <v>23203516871</v>
      </c>
    </row>
    <row r="42" spans="1:30" ht="90" x14ac:dyDescent="0.25">
      <c r="A42" s="68">
        <v>7</v>
      </c>
      <c r="B42" s="64" t="s">
        <v>51</v>
      </c>
      <c r="C42" s="14"/>
      <c r="D42" s="65" t="s">
        <v>358</v>
      </c>
      <c r="E42" s="267">
        <v>2.33</v>
      </c>
      <c r="F42" s="267" t="s">
        <v>26</v>
      </c>
      <c r="G42" s="269"/>
      <c r="H42" s="267">
        <v>1.86</v>
      </c>
      <c r="I42" s="267" t="s">
        <v>26</v>
      </c>
      <c r="J42" s="270">
        <f>SUM(J43:J45)</f>
        <v>1063227500</v>
      </c>
      <c r="K42" s="267">
        <v>2.0699999999999998</v>
      </c>
      <c r="L42" s="267" t="s">
        <v>26</v>
      </c>
      <c r="M42" s="270">
        <f>SUM(M43:M45)</f>
        <v>202894250</v>
      </c>
      <c r="N42" s="271">
        <v>2.4300000000000002</v>
      </c>
      <c r="O42" s="267" t="s">
        <v>26</v>
      </c>
      <c r="P42" s="270">
        <f>SUM(P43:P45)</f>
        <v>191969605</v>
      </c>
      <c r="Q42" s="281">
        <f>(K42-(N42-K42))/K42*100</f>
        <v>82.608695652173893</v>
      </c>
      <c r="R42" s="276" t="s">
        <v>26</v>
      </c>
      <c r="S42" s="287">
        <f>P42/M42*100</f>
        <v>94.615596548448266</v>
      </c>
      <c r="T42" s="271">
        <f t="shared" si="2"/>
        <v>2.4300000000000002</v>
      </c>
      <c r="U42" s="367" t="s">
        <v>26</v>
      </c>
      <c r="V42" s="364">
        <f t="shared" si="3"/>
        <v>191969605</v>
      </c>
      <c r="W42" s="8"/>
      <c r="X42" s="8"/>
      <c r="Y42" s="8"/>
      <c r="Z42" s="8"/>
      <c r="AA42" s="105" t="s">
        <v>303</v>
      </c>
      <c r="AD42" s="110">
        <f>P42</f>
        <v>191969605</v>
      </c>
    </row>
    <row r="43" spans="1:30" s="184" customFormat="1" ht="75" x14ac:dyDescent="0.2">
      <c r="A43" s="63"/>
      <c r="B43" s="63"/>
      <c r="C43" s="98" t="s">
        <v>53</v>
      </c>
      <c r="D43" s="14" t="s">
        <v>129</v>
      </c>
      <c r="E43" s="76">
        <v>42.76</v>
      </c>
      <c r="F43" s="18" t="s">
        <v>26</v>
      </c>
      <c r="G43" s="283"/>
      <c r="H43" s="76">
        <v>48.5</v>
      </c>
      <c r="I43" s="18" t="s">
        <v>26</v>
      </c>
      <c r="J43" s="228">
        <v>994471250</v>
      </c>
      <c r="K43" s="32">
        <v>42.96</v>
      </c>
      <c r="L43" s="18" t="s">
        <v>26</v>
      </c>
      <c r="M43" s="225">
        <v>185143000</v>
      </c>
      <c r="N43" s="76">
        <v>42.98</v>
      </c>
      <c r="O43" s="18" t="s">
        <v>26</v>
      </c>
      <c r="P43" s="225">
        <v>177444605</v>
      </c>
      <c r="Q43" s="57">
        <f>N43/K43*100</f>
        <v>100.04655493482308</v>
      </c>
      <c r="R43" s="18" t="s">
        <v>26</v>
      </c>
      <c r="S43" s="284">
        <f>P43/M43*100</f>
        <v>95.841919489259652</v>
      </c>
      <c r="T43" s="76">
        <f t="shared" si="2"/>
        <v>42.98</v>
      </c>
      <c r="U43" s="153" t="s">
        <v>26</v>
      </c>
      <c r="V43" s="240">
        <f t="shared" si="3"/>
        <v>177444605</v>
      </c>
      <c r="W43" s="8"/>
      <c r="X43" s="8"/>
      <c r="Y43" s="8"/>
      <c r="Z43" s="8"/>
      <c r="AA43" s="123"/>
      <c r="AD43" s="110">
        <f>P43</f>
        <v>177444605</v>
      </c>
    </row>
    <row r="44" spans="1:30" ht="96.6" customHeight="1" x14ac:dyDescent="0.2">
      <c r="A44" s="63"/>
      <c r="B44" s="63"/>
      <c r="C44" s="20"/>
      <c r="D44" s="14" t="s">
        <v>211</v>
      </c>
      <c r="E44" s="76">
        <v>75</v>
      </c>
      <c r="F44" s="18" t="s">
        <v>26</v>
      </c>
      <c r="G44" s="29"/>
      <c r="H44" s="76">
        <v>95</v>
      </c>
      <c r="I44" s="18" t="s">
        <v>26</v>
      </c>
      <c r="J44" s="49"/>
      <c r="K44" s="76">
        <v>80</v>
      </c>
      <c r="L44" s="18" t="s">
        <v>26</v>
      </c>
      <c r="M44" s="227"/>
      <c r="N44" s="76">
        <v>83.33</v>
      </c>
      <c r="O44" s="18" t="s">
        <v>26</v>
      </c>
      <c r="P44" s="257"/>
      <c r="Q44" s="57">
        <f>N44/K44*100</f>
        <v>104.16250000000001</v>
      </c>
      <c r="R44" s="18" t="s">
        <v>26</v>
      </c>
      <c r="S44" s="285"/>
      <c r="T44" s="76">
        <f t="shared" si="2"/>
        <v>83.33</v>
      </c>
      <c r="U44" s="153" t="s">
        <v>26</v>
      </c>
      <c r="V44" s="5"/>
      <c r="W44" s="8"/>
      <c r="X44" s="8"/>
      <c r="Y44" s="8"/>
      <c r="Z44" s="8"/>
      <c r="AA44" s="123"/>
      <c r="AD44" s="110">
        <f>P44</f>
        <v>0</v>
      </c>
    </row>
    <row r="45" spans="1:30" ht="60" x14ac:dyDescent="0.2">
      <c r="A45" s="63"/>
      <c r="B45" s="63"/>
      <c r="C45" s="14" t="s">
        <v>52</v>
      </c>
      <c r="D45" s="14" t="s">
        <v>130</v>
      </c>
      <c r="E45" s="76">
        <v>0.73</v>
      </c>
      <c r="F45" s="18" t="s">
        <v>26</v>
      </c>
      <c r="G45" s="8"/>
      <c r="H45" s="76">
        <v>0.79</v>
      </c>
      <c r="I45" s="18" t="s">
        <v>26</v>
      </c>
      <c r="J45" s="9">
        <v>68756250</v>
      </c>
      <c r="K45" s="32">
        <v>0.75</v>
      </c>
      <c r="L45" s="18" t="s">
        <v>26</v>
      </c>
      <c r="M45" s="10">
        <v>17751250</v>
      </c>
      <c r="N45" s="76">
        <v>0.96</v>
      </c>
      <c r="O45" s="18" t="s">
        <v>26</v>
      </c>
      <c r="P45" s="62">
        <v>14525000</v>
      </c>
      <c r="Q45" s="57">
        <f>N45/K45*100</f>
        <v>128</v>
      </c>
      <c r="R45" s="18" t="s">
        <v>26</v>
      </c>
      <c r="S45" s="282">
        <f>P45/M45*100</f>
        <v>81.825223575804515</v>
      </c>
      <c r="T45" s="76">
        <f t="shared" si="2"/>
        <v>0.96</v>
      </c>
      <c r="U45" s="153" t="s">
        <v>26</v>
      </c>
      <c r="V45" s="240">
        <f>P45</f>
        <v>14525000</v>
      </c>
      <c r="W45" s="8"/>
      <c r="X45" s="8"/>
      <c r="Y45" s="8"/>
      <c r="Z45" s="8"/>
      <c r="AA45" s="123"/>
      <c r="AD45" s="110">
        <f>P45</f>
        <v>14525000</v>
      </c>
    </row>
    <row r="46" spans="1:30" ht="15" x14ac:dyDescent="0.2">
      <c r="A46" s="387" t="s">
        <v>5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  <c r="M46" s="387"/>
      <c r="N46" s="387"/>
      <c r="O46" s="387"/>
      <c r="P46" s="387"/>
      <c r="Q46" s="118">
        <f>AVERAGE(Q42:Q45)</f>
        <v>103.70443764674924</v>
      </c>
      <c r="R46" s="119"/>
      <c r="S46" s="118"/>
      <c r="T46" s="99"/>
      <c r="U46" s="99"/>
      <c r="V46" s="99"/>
      <c r="W46" s="99"/>
      <c r="X46" s="99"/>
      <c r="Y46" s="99"/>
      <c r="Z46" s="99"/>
      <c r="AA46" s="123"/>
    </row>
    <row r="47" spans="1:30" ht="15" x14ac:dyDescent="0.2">
      <c r="A47" s="387" t="s">
        <v>6</v>
      </c>
      <c r="B47" s="387"/>
      <c r="C47" s="387"/>
      <c r="D47" s="387"/>
      <c r="E47" s="387"/>
      <c r="F47" s="387"/>
      <c r="G47" s="387"/>
      <c r="H47" s="387"/>
      <c r="I47" s="387"/>
      <c r="J47" s="387"/>
      <c r="K47" s="387"/>
      <c r="L47" s="387"/>
      <c r="M47" s="387"/>
      <c r="N47" s="387"/>
      <c r="O47" s="387"/>
      <c r="P47" s="387"/>
      <c r="Q47" s="191" t="str">
        <f>IF(Q46&gt;=91,"Sangat Tinggi",IF(Q46&gt;=76,"Tinggi",IF(Q46&gt;=66,"Sedang",IF(Q46&gt;=51,"Rendah",IF(Q46&lt;=50,"Sangat Rendah")))))</f>
        <v>Sangat Tinggi</v>
      </c>
      <c r="R47" s="119"/>
      <c r="S47" s="99"/>
      <c r="T47" s="99"/>
      <c r="U47" s="99"/>
      <c r="V47" s="99"/>
      <c r="W47" s="99"/>
      <c r="X47" s="99"/>
      <c r="Y47" s="99"/>
      <c r="Z47" s="99"/>
      <c r="AA47" s="123"/>
    </row>
    <row r="48" spans="1:30" ht="15" x14ac:dyDescent="0.2">
      <c r="A48" s="382" t="s">
        <v>7</v>
      </c>
      <c r="B48" s="382"/>
      <c r="C48" s="382"/>
      <c r="D48" s="382"/>
      <c r="E48" s="382"/>
      <c r="F48" s="382"/>
      <c r="G48" s="382"/>
      <c r="H48" s="382"/>
      <c r="I48" s="382"/>
      <c r="J48" s="382"/>
      <c r="K48" s="382"/>
      <c r="L48" s="382"/>
      <c r="M48" s="382"/>
      <c r="N48" s="382"/>
      <c r="O48" s="382"/>
      <c r="P48" s="382"/>
      <c r="Q48" s="382"/>
      <c r="R48" s="382"/>
      <c r="S48" s="382"/>
      <c r="T48" s="382"/>
      <c r="U48" s="382"/>
      <c r="V48" s="382"/>
      <c r="W48" s="382"/>
      <c r="X48" s="382"/>
      <c r="Y48" s="382"/>
      <c r="Z48" s="382"/>
      <c r="AA48" s="123"/>
    </row>
    <row r="49" spans="1:30" ht="15" x14ac:dyDescent="0.2">
      <c r="A49" s="382" t="s">
        <v>8</v>
      </c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123"/>
    </row>
    <row r="50" spans="1:30" ht="15" x14ac:dyDescent="0.2">
      <c r="A50" s="382" t="s">
        <v>9</v>
      </c>
      <c r="B50" s="382"/>
      <c r="C50" s="382"/>
      <c r="D50" s="382"/>
      <c r="E50" s="382"/>
      <c r="F50" s="382"/>
      <c r="G50" s="382"/>
      <c r="H50" s="382"/>
      <c r="I50" s="382"/>
      <c r="J50" s="382"/>
      <c r="K50" s="382"/>
      <c r="L50" s="382"/>
      <c r="M50" s="382"/>
      <c r="N50" s="382"/>
      <c r="O50" s="382"/>
      <c r="P50" s="382"/>
      <c r="Q50" s="382"/>
      <c r="R50" s="382"/>
      <c r="S50" s="382"/>
      <c r="T50" s="382"/>
      <c r="U50" s="382"/>
      <c r="V50" s="382"/>
      <c r="W50" s="382"/>
      <c r="X50" s="382"/>
      <c r="Y50" s="382"/>
      <c r="Z50" s="382"/>
      <c r="AA50" s="123"/>
    </row>
    <row r="51" spans="1:30" ht="15" x14ac:dyDescent="0.2">
      <c r="A51" s="382" t="s">
        <v>10</v>
      </c>
      <c r="B51" s="382"/>
      <c r="C51" s="382"/>
      <c r="D51" s="382"/>
      <c r="E51" s="382"/>
      <c r="F51" s="382"/>
      <c r="G51" s="382"/>
      <c r="H51" s="382"/>
      <c r="I51" s="382"/>
      <c r="J51" s="382"/>
      <c r="K51" s="382"/>
      <c r="L51" s="382"/>
      <c r="M51" s="382"/>
      <c r="N51" s="382"/>
      <c r="O51" s="382"/>
      <c r="P51" s="382"/>
      <c r="Q51" s="382"/>
      <c r="R51" s="382"/>
      <c r="S51" s="382"/>
      <c r="T51" s="382"/>
      <c r="U51" s="382"/>
      <c r="V51" s="382"/>
      <c r="W51" s="382"/>
      <c r="X51" s="382"/>
      <c r="Y51" s="382"/>
      <c r="Z51" s="382"/>
      <c r="AA51" s="124"/>
    </row>
    <row r="52" spans="1:30" ht="15" x14ac:dyDescent="0.2">
      <c r="A52" s="120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:30" ht="15" x14ac:dyDescent="0.2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:30" ht="15" x14ac:dyDescent="0.2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</row>
    <row r="55" spans="1:30" s="130" customFormat="1" ht="68.25" customHeight="1" x14ac:dyDescent="0.2">
      <c r="A55" s="427" t="s">
        <v>0</v>
      </c>
      <c r="B55" s="427" t="s">
        <v>270</v>
      </c>
      <c r="C55" s="400" t="s">
        <v>1</v>
      </c>
      <c r="D55" s="400" t="s">
        <v>325</v>
      </c>
      <c r="E55" s="403" t="s">
        <v>19</v>
      </c>
      <c r="F55" s="404"/>
      <c r="G55" s="405"/>
      <c r="H55" s="403" t="s">
        <v>18</v>
      </c>
      <c r="I55" s="404"/>
      <c r="J55" s="405"/>
      <c r="K55" s="417" t="s">
        <v>573</v>
      </c>
      <c r="L55" s="418"/>
      <c r="M55" s="418"/>
      <c r="N55" s="417" t="s">
        <v>574</v>
      </c>
      <c r="O55" s="418"/>
      <c r="P55" s="418"/>
      <c r="Q55" s="417" t="s">
        <v>575</v>
      </c>
      <c r="R55" s="418"/>
      <c r="S55" s="418"/>
      <c r="T55" s="417" t="s">
        <v>17</v>
      </c>
      <c r="U55" s="418"/>
      <c r="V55" s="419"/>
      <c r="W55" s="417" t="s">
        <v>4</v>
      </c>
      <c r="X55" s="418"/>
      <c r="Y55" s="418"/>
      <c r="Z55" s="419"/>
      <c r="AA55" s="428" t="s">
        <v>292</v>
      </c>
    </row>
    <row r="56" spans="1:30" s="130" customFormat="1" ht="18" customHeight="1" x14ac:dyDescent="0.2">
      <c r="A56" s="427"/>
      <c r="B56" s="427"/>
      <c r="C56" s="400"/>
      <c r="D56" s="400"/>
      <c r="E56" s="406"/>
      <c r="F56" s="407"/>
      <c r="G56" s="408"/>
      <c r="H56" s="406"/>
      <c r="I56" s="407"/>
      <c r="J56" s="408"/>
      <c r="K56" s="423"/>
      <c r="L56" s="424"/>
      <c r="M56" s="424"/>
      <c r="N56" s="423"/>
      <c r="O56" s="424"/>
      <c r="P56" s="424"/>
      <c r="Q56" s="423"/>
      <c r="R56" s="424"/>
      <c r="S56" s="424"/>
      <c r="T56" s="420"/>
      <c r="U56" s="421"/>
      <c r="V56" s="422"/>
      <c r="W56" s="420"/>
      <c r="X56" s="421"/>
      <c r="Y56" s="421"/>
      <c r="Z56" s="422"/>
      <c r="AA56" s="429"/>
    </row>
    <row r="57" spans="1:30" s="130" customFormat="1" ht="15.75" customHeight="1" x14ac:dyDescent="0.2">
      <c r="A57" s="427"/>
      <c r="B57" s="427"/>
      <c r="C57" s="400"/>
      <c r="D57" s="400"/>
      <c r="E57" s="409"/>
      <c r="F57" s="410"/>
      <c r="G57" s="411"/>
      <c r="H57" s="409"/>
      <c r="I57" s="410"/>
      <c r="J57" s="411"/>
      <c r="K57" s="412" t="s">
        <v>572</v>
      </c>
      <c r="L57" s="413"/>
      <c r="M57" s="414"/>
      <c r="N57" s="412" t="s">
        <v>572</v>
      </c>
      <c r="O57" s="413"/>
      <c r="P57" s="414"/>
      <c r="Q57" s="412" t="s">
        <v>572</v>
      </c>
      <c r="R57" s="413"/>
      <c r="S57" s="414"/>
      <c r="T57" s="423"/>
      <c r="U57" s="424"/>
      <c r="V57" s="425"/>
      <c r="W57" s="423"/>
      <c r="X57" s="424"/>
      <c r="Y57" s="424"/>
      <c r="Z57" s="425"/>
      <c r="AA57" s="125"/>
    </row>
    <row r="58" spans="1:30" s="100" customFormat="1" ht="15.75" x14ac:dyDescent="0.25">
      <c r="A58" s="388">
        <v>1</v>
      </c>
      <c r="B58" s="388">
        <v>2</v>
      </c>
      <c r="C58" s="388">
        <v>3</v>
      </c>
      <c r="D58" s="388">
        <v>4</v>
      </c>
      <c r="E58" s="415">
        <v>5</v>
      </c>
      <c r="F58" s="426"/>
      <c r="G58" s="416"/>
      <c r="H58" s="415">
        <v>6</v>
      </c>
      <c r="I58" s="426"/>
      <c r="J58" s="416"/>
      <c r="K58" s="394">
        <v>7</v>
      </c>
      <c r="L58" s="395"/>
      <c r="M58" s="396"/>
      <c r="N58" s="394">
        <v>12</v>
      </c>
      <c r="O58" s="395"/>
      <c r="P58" s="396"/>
      <c r="Q58" s="397">
        <v>17</v>
      </c>
      <c r="R58" s="398"/>
      <c r="S58" s="399"/>
      <c r="T58" s="397">
        <v>22</v>
      </c>
      <c r="U58" s="398"/>
      <c r="V58" s="399"/>
      <c r="W58" s="397">
        <v>23</v>
      </c>
      <c r="X58" s="398"/>
      <c r="Y58" s="398"/>
      <c r="Z58" s="399"/>
      <c r="AA58" s="126"/>
    </row>
    <row r="59" spans="1:30" s="100" customFormat="1" ht="87" customHeight="1" x14ac:dyDescent="0.2">
      <c r="A59" s="391"/>
      <c r="B59" s="391"/>
      <c r="C59" s="391"/>
      <c r="D59" s="391"/>
      <c r="E59" s="392" t="s">
        <v>2</v>
      </c>
      <c r="F59" s="383"/>
      <c r="G59" s="389" t="s">
        <v>3</v>
      </c>
      <c r="H59" s="392" t="s">
        <v>2</v>
      </c>
      <c r="I59" s="383"/>
      <c r="J59" s="389" t="s">
        <v>3</v>
      </c>
      <c r="K59" s="392" t="s">
        <v>2</v>
      </c>
      <c r="L59" s="383"/>
      <c r="M59" s="388" t="s">
        <v>3</v>
      </c>
      <c r="N59" s="392" t="s">
        <v>2</v>
      </c>
      <c r="O59" s="383"/>
      <c r="P59" s="388" t="s">
        <v>3</v>
      </c>
      <c r="Q59" s="415" t="s">
        <v>13</v>
      </c>
      <c r="R59" s="416"/>
      <c r="S59" s="103" t="s">
        <v>14</v>
      </c>
      <c r="T59" s="392" t="s">
        <v>2</v>
      </c>
      <c r="U59" s="383"/>
      <c r="V59" s="383" t="s">
        <v>3</v>
      </c>
      <c r="W59" s="415" t="s">
        <v>16</v>
      </c>
      <c r="X59" s="416"/>
      <c r="Y59" s="385" t="s">
        <v>20</v>
      </c>
      <c r="Z59" s="103" t="s">
        <v>15</v>
      </c>
      <c r="AA59" s="127"/>
    </row>
    <row r="60" spans="1:30" s="100" customFormat="1" ht="15.75" x14ac:dyDescent="0.2">
      <c r="A60" s="389"/>
      <c r="B60" s="389"/>
      <c r="C60" s="389"/>
      <c r="D60" s="389"/>
      <c r="E60" s="393"/>
      <c r="F60" s="384"/>
      <c r="G60" s="390"/>
      <c r="H60" s="393"/>
      <c r="I60" s="384"/>
      <c r="J60" s="390"/>
      <c r="K60" s="393"/>
      <c r="L60" s="384"/>
      <c r="M60" s="389"/>
      <c r="N60" s="393"/>
      <c r="O60" s="384"/>
      <c r="P60" s="389"/>
      <c r="Q60" s="393" t="s">
        <v>2</v>
      </c>
      <c r="R60" s="384"/>
      <c r="S60" s="221" t="s">
        <v>3</v>
      </c>
      <c r="T60" s="393"/>
      <c r="U60" s="384"/>
      <c r="V60" s="384"/>
      <c r="W60" s="393" t="s">
        <v>2</v>
      </c>
      <c r="X60" s="384"/>
      <c r="Y60" s="386"/>
      <c r="Z60" s="221" t="s">
        <v>3</v>
      </c>
      <c r="AA60" s="127"/>
    </row>
    <row r="61" spans="1:30" ht="102" customHeight="1" x14ac:dyDescent="0.2">
      <c r="A61" s="68">
        <v>8</v>
      </c>
      <c r="B61" s="64" t="s">
        <v>54</v>
      </c>
      <c r="C61" s="14"/>
      <c r="D61" s="65" t="s">
        <v>359</v>
      </c>
      <c r="E61" s="267">
        <v>4.57</v>
      </c>
      <c r="F61" s="267" t="s">
        <v>26</v>
      </c>
      <c r="G61" s="275"/>
      <c r="H61" s="267">
        <v>5.85</v>
      </c>
      <c r="I61" s="267" t="s">
        <v>26</v>
      </c>
      <c r="J61" s="270">
        <f>SUM(J62:J64)</f>
        <v>10144850000</v>
      </c>
      <c r="K61" s="267">
        <v>4.47</v>
      </c>
      <c r="L61" s="267" t="s">
        <v>26</v>
      </c>
      <c r="M61" s="270">
        <f>SUM(M62:M64)</f>
        <v>330746000</v>
      </c>
      <c r="N61" s="271">
        <v>4.3899999999999997</v>
      </c>
      <c r="O61" s="267" t="s">
        <v>26</v>
      </c>
      <c r="P61" s="270">
        <f>SUM(P62:P64)</f>
        <v>262450200</v>
      </c>
      <c r="Q61" s="281">
        <f>N61/K61*100</f>
        <v>98.210290827740494</v>
      </c>
      <c r="R61" s="276" t="s">
        <v>26</v>
      </c>
      <c r="S61" s="287">
        <f>P61/M61*100</f>
        <v>79.350982324805145</v>
      </c>
      <c r="T61" s="271">
        <f t="shared" ref="T61:T97" si="4">N61</f>
        <v>4.3899999999999997</v>
      </c>
      <c r="U61" s="367" t="s">
        <v>26</v>
      </c>
      <c r="V61" s="364">
        <f>P61</f>
        <v>262450200</v>
      </c>
      <c r="W61" s="8"/>
      <c r="X61" s="8"/>
      <c r="Y61" s="8"/>
      <c r="Z61" s="8"/>
      <c r="AA61" s="105" t="s">
        <v>303</v>
      </c>
      <c r="AD61" s="110">
        <f>P61</f>
        <v>262450200</v>
      </c>
    </row>
    <row r="62" spans="1:30" ht="75" x14ac:dyDescent="0.2">
      <c r="A62" s="63"/>
      <c r="B62" s="63"/>
      <c r="C62" s="98" t="s">
        <v>214</v>
      </c>
      <c r="D62" s="14" t="s">
        <v>212</v>
      </c>
      <c r="E62" s="32">
        <v>3.94</v>
      </c>
      <c r="F62" s="32" t="s">
        <v>26</v>
      </c>
      <c r="G62" s="283"/>
      <c r="H62" s="32">
        <v>15.32</v>
      </c>
      <c r="I62" s="32" t="s">
        <v>26</v>
      </c>
      <c r="J62" s="228">
        <v>944850000</v>
      </c>
      <c r="K62" s="32">
        <v>4.18</v>
      </c>
      <c r="L62" s="32" t="s">
        <v>26</v>
      </c>
      <c r="M62" s="225">
        <v>330746000</v>
      </c>
      <c r="N62" s="76">
        <v>4.9800000000000004</v>
      </c>
      <c r="O62" s="32" t="s">
        <v>26</v>
      </c>
      <c r="P62" s="256">
        <v>262450200</v>
      </c>
      <c r="Q62" s="57">
        <f>N62/K62*100</f>
        <v>119.13875598086125</v>
      </c>
      <c r="R62" s="18" t="s">
        <v>26</v>
      </c>
      <c r="S62" s="284">
        <f>P62/M62*100</f>
        <v>79.350982324805145</v>
      </c>
      <c r="T62" s="76">
        <f t="shared" si="4"/>
        <v>4.9800000000000004</v>
      </c>
      <c r="U62" s="153" t="s">
        <v>26</v>
      </c>
      <c r="V62" s="240">
        <f>P62</f>
        <v>262450200</v>
      </c>
      <c r="W62" s="8"/>
      <c r="X62" s="8"/>
      <c r="Y62" s="8"/>
      <c r="Z62" s="8"/>
      <c r="AA62" s="123"/>
      <c r="AD62" s="110">
        <f>P62</f>
        <v>262450200</v>
      </c>
    </row>
    <row r="63" spans="1:30" ht="75" x14ac:dyDescent="0.2">
      <c r="A63" s="63"/>
      <c r="B63" s="63"/>
      <c r="C63" s="20"/>
      <c r="D63" s="14" t="s">
        <v>131</v>
      </c>
      <c r="E63" s="32">
        <v>5.58</v>
      </c>
      <c r="F63" s="32" t="s">
        <v>26</v>
      </c>
      <c r="G63" s="29"/>
      <c r="H63" s="76">
        <v>27.9</v>
      </c>
      <c r="I63" s="32" t="s">
        <v>26</v>
      </c>
      <c r="J63" s="49"/>
      <c r="K63" s="32">
        <v>5.58</v>
      </c>
      <c r="L63" s="32" t="s">
        <v>26</v>
      </c>
      <c r="M63" s="227"/>
      <c r="N63" s="76">
        <v>5.6</v>
      </c>
      <c r="O63" s="32" t="s">
        <v>26</v>
      </c>
      <c r="P63" s="257"/>
      <c r="Q63" s="57">
        <f>N63/K63*100</f>
        <v>100.35842293906809</v>
      </c>
      <c r="R63" s="18" t="s">
        <v>26</v>
      </c>
      <c r="S63" s="285"/>
      <c r="T63" s="76">
        <f t="shared" si="4"/>
        <v>5.6</v>
      </c>
      <c r="U63" s="153" t="s">
        <v>26</v>
      </c>
      <c r="V63" s="5"/>
      <c r="W63" s="8"/>
      <c r="X63" s="8"/>
      <c r="Y63" s="8"/>
      <c r="Z63" s="8"/>
      <c r="AA63" s="123"/>
      <c r="AD63" s="110">
        <f>P63</f>
        <v>0</v>
      </c>
    </row>
    <row r="64" spans="1:30" ht="60" x14ac:dyDescent="0.2">
      <c r="A64" s="63"/>
      <c r="B64" s="63"/>
      <c r="C64" s="14" t="s">
        <v>213</v>
      </c>
      <c r="D64" s="14" t="s">
        <v>215</v>
      </c>
      <c r="E64" s="7"/>
      <c r="F64" s="12"/>
      <c r="G64" s="12"/>
      <c r="H64" s="76">
        <v>34</v>
      </c>
      <c r="I64" s="32" t="s">
        <v>26</v>
      </c>
      <c r="J64" s="9">
        <v>9200000000</v>
      </c>
      <c r="K64" s="76"/>
      <c r="L64" s="32"/>
      <c r="M64" s="62"/>
      <c r="N64" s="76"/>
      <c r="O64" s="32"/>
      <c r="P64" s="62"/>
      <c r="Q64" s="57"/>
      <c r="R64" s="18"/>
      <c r="S64" s="22"/>
      <c r="T64" s="76">
        <f t="shared" si="4"/>
        <v>0</v>
      </c>
      <c r="U64" s="153" t="s">
        <v>26</v>
      </c>
      <c r="V64" s="240">
        <f t="shared" ref="V64:V68" si="5">P64</f>
        <v>0</v>
      </c>
      <c r="W64" s="8"/>
      <c r="X64" s="8"/>
      <c r="Y64" s="8"/>
      <c r="Z64" s="8"/>
      <c r="AA64" s="123"/>
      <c r="AD64" s="110">
        <f>P64</f>
        <v>0</v>
      </c>
    </row>
    <row r="65" spans="1:30" ht="180.75" customHeight="1" x14ac:dyDescent="0.2">
      <c r="A65" s="63"/>
      <c r="B65" s="63"/>
      <c r="C65" s="14"/>
      <c r="D65" s="65" t="s">
        <v>360</v>
      </c>
      <c r="E65" s="267">
        <v>5.18</v>
      </c>
      <c r="F65" s="267" t="s">
        <v>26</v>
      </c>
      <c r="G65" s="275"/>
      <c r="H65" s="267">
        <v>5.83</v>
      </c>
      <c r="I65" s="267" t="s">
        <v>26</v>
      </c>
      <c r="J65" s="270">
        <f>SUM(J66:J68)</f>
        <v>37546755000</v>
      </c>
      <c r="K65" s="271">
        <v>5.38</v>
      </c>
      <c r="L65" s="267" t="s">
        <v>26</v>
      </c>
      <c r="M65" s="270">
        <f>SUM(M66:M68)</f>
        <v>6927558000</v>
      </c>
      <c r="N65" s="271">
        <v>5.15</v>
      </c>
      <c r="O65" s="267" t="s">
        <v>26</v>
      </c>
      <c r="P65" s="270">
        <f>SUM(P66:P68)</f>
        <v>6594430286</v>
      </c>
      <c r="Q65" s="281">
        <f>N65/K65*100</f>
        <v>95.724907063197037</v>
      </c>
      <c r="R65" s="276" t="s">
        <v>26</v>
      </c>
      <c r="S65" s="287">
        <f>P65/M65*100</f>
        <v>95.191267774300854</v>
      </c>
      <c r="T65" s="271">
        <f t="shared" si="4"/>
        <v>5.15</v>
      </c>
      <c r="U65" s="367" t="s">
        <v>26</v>
      </c>
      <c r="V65" s="364">
        <f t="shared" si="5"/>
        <v>6594430286</v>
      </c>
      <c r="W65" s="8"/>
      <c r="X65" s="8"/>
      <c r="Y65" s="8"/>
      <c r="Z65" s="8"/>
      <c r="AA65" s="105" t="s">
        <v>304</v>
      </c>
      <c r="AD65" s="110">
        <f>P65</f>
        <v>6594430286</v>
      </c>
    </row>
    <row r="66" spans="1:30" ht="120" x14ac:dyDescent="0.2">
      <c r="A66" s="63"/>
      <c r="B66" s="63"/>
      <c r="C66" s="14" t="s">
        <v>103</v>
      </c>
      <c r="D66" s="14" t="s">
        <v>216</v>
      </c>
      <c r="E66" s="32">
        <v>11.05</v>
      </c>
      <c r="F66" s="18" t="s">
        <v>26</v>
      </c>
      <c r="G66" s="24">
        <v>674622728</v>
      </c>
      <c r="H66" s="57">
        <v>5.19</v>
      </c>
      <c r="I66" s="18" t="s">
        <v>26</v>
      </c>
      <c r="J66" s="24">
        <v>4085490000</v>
      </c>
      <c r="K66" s="57">
        <v>11.05</v>
      </c>
      <c r="L66" s="18" t="s">
        <v>26</v>
      </c>
      <c r="M66" s="10">
        <v>827098000</v>
      </c>
      <c r="N66" s="76">
        <v>11.05</v>
      </c>
      <c r="O66" s="18" t="s">
        <v>26</v>
      </c>
      <c r="P66" s="62">
        <v>824148000</v>
      </c>
      <c r="Q66" s="18">
        <f>N66/K66*100</f>
        <v>100</v>
      </c>
      <c r="R66" s="18" t="s">
        <v>26</v>
      </c>
      <c r="S66" s="282">
        <f>P66/M66*100</f>
        <v>99.643331261833552</v>
      </c>
      <c r="T66" s="76">
        <f t="shared" si="4"/>
        <v>11.05</v>
      </c>
      <c r="U66" s="153" t="s">
        <v>26</v>
      </c>
      <c r="V66" s="240">
        <f t="shared" si="5"/>
        <v>824148000</v>
      </c>
      <c r="W66" s="8"/>
      <c r="X66" s="8"/>
      <c r="Y66" s="8"/>
      <c r="Z66" s="8"/>
      <c r="AA66" s="123"/>
      <c r="AC66" s="185"/>
      <c r="AD66" s="110">
        <f>P66</f>
        <v>824148000</v>
      </c>
    </row>
    <row r="67" spans="1:30" ht="90" x14ac:dyDescent="0.2">
      <c r="A67" s="63"/>
      <c r="B67" s="63"/>
      <c r="C67" s="14" t="s">
        <v>104</v>
      </c>
      <c r="D67" s="14" t="s">
        <v>217</v>
      </c>
      <c r="E67" s="114" t="s">
        <v>290</v>
      </c>
      <c r="F67" s="18" t="s">
        <v>134</v>
      </c>
      <c r="G67" s="24">
        <v>119904000</v>
      </c>
      <c r="H67" s="113" t="s">
        <v>291</v>
      </c>
      <c r="I67" s="18" t="s">
        <v>134</v>
      </c>
      <c r="J67" s="24">
        <v>7924915000</v>
      </c>
      <c r="K67" s="113" t="s">
        <v>566</v>
      </c>
      <c r="L67" s="18" t="s">
        <v>134</v>
      </c>
      <c r="M67" s="10">
        <v>1572728000</v>
      </c>
      <c r="N67" s="114" t="s">
        <v>534</v>
      </c>
      <c r="O67" s="18" t="s">
        <v>134</v>
      </c>
      <c r="P67" s="62">
        <v>1463909200</v>
      </c>
      <c r="Q67" s="57">
        <f>N67/K67*100</f>
        <v>44.971428571428575</v>
      </c>
      <c r="R67" s="18" t="s">
        <v>26</v>
      </c>
      <c r="S67" s="282">
        <f>P67/M67*100</f>
        <v>93.080888748721975</v>
      </c>
      <c r="T67" s="76" t="str">
        <f t="shared" si="4"/>
        <v>15.740.000</v>
      </c>
      <c r="U67" s="153" t="s">
        <v>254</v>
      </c>
      <c r="V67" s="240">
        <f t="shared" si="5"/>
        <v>1463909200</v>
      </c>
      <c r="W67" s="8"/>
      <c r="X67" s="8"/>
      <c r="Y67" s="8"/>
      <c r="Z67" s="8"/>
      <c r="AA67" s="123"/>
      <c r="AD67" s="110">
        <f>P67</f>
        <v>1463909200</v>
      </c>
    </row>
    <row r="68" spans="1:30" ht="105" x14ac:dyDescent="0.2">
      <c r="A68" s="63"/>
      <c r="B68" s="63"/>
      <c r="C68" s="98" t="s">
        <v>105</v>
      </c>
      <c r="D68" s="14" t="s">
        <v>218</v>
      </c>
      <c r="E68" s="32">
        <v>97.42</v>
      </c>
      <c r="F68" s="18" t="s">
        <v>26</v>
      </c>
      <c r="G68" s="254">
        <v>2888497114</v>
      </c>
      <c r="H68" s="57">
        <v>97</v>
      </c>
      <c r="I68" s="18" t="s">
        <v>26</v>
      </c>
      <c r="J68" s="254">
        <v>25536350000</v>
      </c>
      <c r="K68" s="57">
        <v>97.42</v>
      </c>
      <c r="L68" s="18" t="s">
        <v>26</v>
      </c>
      <c r="M68" s="225">
        <v>4527732000</v>
      </c>
      <c r="N68" s="91">
        <v>97.42</v>
      </c>
      <c r="O68" s="18" t="s">
        <v>26</v>
      </c>
      <c r="P68" s="256">
        <v>4306373086</v>
      </c>
      <c r="Q68" s="57">
        <f>N68/K68*100</f>
        <v>100</v>
      </c>
      <c r="R68" s="18" t="s">
        <v>26</v>
      </c>
      <c r="S68" s="284">
        <f>P68/M68*100</f>
        <v>95.111042040474132</v>
      </c>
      <c r="T68" s="76">
        <f t="shared" si="4"/>
        <v>97.42</v>
      </c>
      <c r="U68" s="153" t="s">
        <v>26</v>
      </c>
      <c r="V68" s="240">
        <f t="shared" si="5"/>
        <v>4306373086</v>
      </c>
      <c r="W68" s="8"/>
      <c r="X68" s="8"/>
      <c r="Y68" s="8"/>
      <c r="Z68" s="8"/>
      <c r="AA68" s="123"/>
      <c r="AB68" s="89"/>
      <c r="AD68" s="110">
        <f>P68</f>
        <v>4306373086</v>
      </c>
    </row>
    <row r="69" spans="1:30" ht="75" x14ac:dyDescent="0.2">
      <c r="A69" s="63"/>
      <c r="B69" s="63"/>
      <c r="C69" s="20"/>
      <c r="D69" s="14" t="s">
        <v>219</v>
      </c>
      <c r="E69" s="32">
        <v>3.9</v>
      </c>
      <c r="F69" s="18" t="s">
        <v>220</v>
      </c>
      <c r="G69" s="255"/>
      <c r="H69" s="32">
        <v>4.5999999999999996</v>
      </c>
      <c r="I69" s="18" t="s">
        <v>220</v>
      </c>
      <c r="J69" s="255"/>
      <c r="K69" s="32">
        <v>4.2</v>
      </c>
      <c r="L69" s="18" t="s">
        <v>220</v>
      </c>
      <c r="M69" s="227"/>
      <c r="N69" s="32">
        <v>3.9</v>
      </c>
      <c r="O69" s="18" t="s">
        <v>220</v>
      </c>
      <c r="P69" s="227"/>
      <c r="Q69" s="57">
        <f>N69/K69*100</f>
        <v>92.857142857142847</v>
      </c>
      <c r="R69" s="18" t="s">
        <v>26</v>
      </c>
      <c r="S69" s="285"/>
      <c r="T69" s="76">
        <f t="shared" si="4"/>
        <v>3.9</v>
      </c>
      <c r="U69" s="153" t="s">
        <v>220</v>
      </c>
      <c r="V69" s="5"/>
      <c r="W69" s="8"/>
      <c r="X69" s="8"/>
      <c r="Y69" s="8"/>
      <c r="Z69" s="8"/>
      <c r="AA69" s="123"/>
      <c r="AB69" s="89"/>
      <c r="AD69" s="110">
        <f>P69</f>
        <v>0</v>
      </c>
    </row>
    <row r="70" spans="1:30" ht="126" x14ac:dyDescent="0.25">
      <c r="A70" s="63"/>
      <c r="B70" s="63"/>
      <c r="C70" s="14"/>
      <c r="D70" s="65" t="s">
        <v>361</v>
      </c>
      <c r="E70" s="267">
        <v>4.33</v>
      </c>
      <c r="F70" s="276" t="s">
        <v>26</v>
      </c>
      <c r="G70" s="269"/>
      <c r="H70" s="267">
        <v>5.63</v>
      </c>
      <c r="I70" s="276" t="s">
        <v>26</v>
      </c>
      <c r="J70" s="270">
        <v>31625249895</v>
      </c>
      <c r="K70" s="267">
        <v>4.28</v>
      </c>
      <c r="L70" s="276" t="s">
        <v>26</v>
      </c>
      <c r="M70" s="272">
        <f>SUM(M71:M92)</f>
        <v>9280497705</v>
      </c>
      <c r="N70" s="271">
        <v>2.93</v>
      </c>
      <c r="O70" s="276" t="s">
        <v>26</v>
      </c>
      <c r="P70" s="272">
        <f>SUM(P71:P92)</f>
        <v>7257960733</v>
      </c>
      <c r="Q70" s="281">
        <f>N70/K70*100</f>
        <v>68.45794392523365</v>
      </c>
      <c r="R70" s="276" t="s">
        <v>26</v>
      </c>
      <c r="S70" s="287">
        <f>P70/M70*100</f>
        <v>78.206589384636899</v>
      </c>
      <c r="T70" s="271">
        <f t="shared" si="4"/>
        <v>2.93</v>
      </c>
      <c r="U70" s="367" t="s">
        <v>26</v>
      </c>
      <c r="V70" s="364">
        <f t="shared" ref="V70:V71" si="6">P70</f>
        <v>7257960733</v>
      </c>
      <c r="W70" s="8"/>
      <c r="X70" s="8"/>
      <c r="Y70" s="8"/>
      <c r="Z70" s="8"/>
      <c r="AA70" s="105" t="s">
        <v>305</v>
      </c>
      <c r="AD70" s="110">
        <f>P70</f>
        <v>7257960733</v>
      </c>
    </row>
    <row r="71" spans="1:30" s="184" customFormat="1" ht="75" x14ac:dyDescent="0.2">
      <c r="A71" s="63"/>
      <c r="B71" s="63"/>
      <c r="C71" s="98" t="s">
        <v>106</v>
      </c>
      <c r="D71" s="14" t="s">
        <v>221</v>
      </c>
      <c r="E71" s="197" t="s">
        <v>223</v>
      </c>
      <c r="F71" s="18" t="s">
        <v>172</v>
      </c>
      <c r="G71" s="283"/>
      <c r="H71" s="198" t="s">
        <v>224</v>
      </c>
      <c r="I71" s="18" t="s">
        <v>172</v>
      </c>
      <c r="J71" s="228">
        <v>2518005000</v>
      </c>
      <c r="K71" s="198" t="s">
        <v>567</v>
      </c>
      <c r="L71" s="18" t="s">
        <v>172</v>
      </c>
      <c r="M71" s="225">
        <v>497802500</v>
      </c>
      <c r="N71" s="199">
        <v>255810</v>
      </c>
      <c r="O71" s="18" t="s">
        <v>172</v>
      </c>
      <c r="P71" s="225">
        <v>460458500</v>
      </c>
      <c r="Q71" s="57">
        <f>N71/K71*100</f>
        <v>105.39869060224881</v>
      </c>
      <c r="R71" s="18" t="s">
        <v>26</v>
      </c>
      <c r="S71" s="284">
        <f>P71/M71*100</f>
        <v>92.498229719617726</v>
      </c>
      <c r="T71" s="21">
        <f t="shared" si="4"/>
        <v>255810</v>
      </c>
      <c r="U71" s="370" t="s">
        <v>172</v>
      </c>
      <c r="V71" s="240">
        <f t="shared" si="6"/>
        <v>460458500</v>
      </c>
      <c r="W71" s="8"/>
      <c r="X71" s="8"/>
      <c r="Y71" s="8"/>
      <c r="Z71" s="8"/>
      <c r="AA71" s="134" t="s">
        <v>308</v>
      </c>
      <c r="AD71" s="110">
        <f>P71</f>
        <v>460458500</v>
      </c>
    </row>
    <row r="72" spans="1:30" s="184" customFormat="1" ht="30" x14ac:dyDescent="0.2">
      <c r="A72" s="63"/>
      <c r="B72" s="63"/>
      <c r="C72" s="25"/>
      <c r="D72" s="14" t="s">
        <v>222</v>
      </c>
      <c r="E72" s="200">
        <v>4973</v>
      </c>
      <c r="F72" s="18" t="s">
        <v>172</v>
      </c>
      <c r="G72" s="289"/>
      <c r="H72" s="56">
        <v>5102</v>
      </c>
      <c r="I72" s="18" t="s">
        <v>172</v>
      </c>
      <c r="J72" s="224"/>
      <c r="K72" s="56">
        <v>5035</v>
      </c>
      <c r="L72" s="18" t="s">
        <v>172</v>
      </c>
      <c r="M72" s="226"/>
      <c r="N72" s="200">
        <v>2982</v>
      </c>
      <c r="O72" s="18" t="s">
        <v>172</v>
      </c>
      <c r="P72" s="226"/>
      <c r="Q72" s="57">
        <f>N72/K72*100</f>
        <v>59.22542204568024</v>
      </c>
      <c r="R72" s="18" t="s">
        <v>26</v>
      </c>
      <c r="S72" s="290"/>
      <c r="T72" s="370">
        <f t="shared" si="4"/>
        <v>2982</v>
      </c>
      <c r="U72" s="370" t="s">
        <v>172</v>
      </c>
      <c r="V72" s="4"/>
      <c r="W72" s="8"/>
      <c r="X72" s="8"/>
      <c r="Y72" s="8"/>
      <c r="Z72" s="8"/>
      <c r="AA72" s="123"/>
      <c r="AD72" s="110">
        <f>P72</f>
        <v>0</v>
      </c>
    </row>
    <row r="73" spans="1:30" s="184" customFormat="1" ht="60" x14ac:dyDescent="0.2">
      <c r="A73" s="63"/>
      <c r="B73" s="63"/>
      <c r="C73" s="20"/>
      <c r="D73" s="14" t="s">
        <v>306</v>
      </c>
      <c r="E73" s="32">
        <v>619</v>
      </c>
      <c r="F73" s="18" t="s">
        <v>172</v>
      </c>
      <c r="G73" s="29"/>
      <c r="H73" s="18">
        <v>545</v>
      </c>
      <c r="I73" s="18" t="s">
        <v>172</v>
      </c>
      <c r="J73" s="49"/>
      <c r="K73" s="18">
        <v>530</v>
      </c>
      <c r="L73" s="18" t="s">
        <v>172</v>
      </c>
      <c r="M73" s="227"/>
      <c r="N73" s="32">
        <v>643</v>
      </c>
      <c r="O73" s="18" t="s">
        <v>172</v>
      </c>
      <c r="P73" s="227"/>
      <c r="Q73" s="57">
        <f>N73/K73*100</f>
        <v>121.32075471698114</v>
      </c>
      <c r="R73" s="18" t="s">
        <v>26</v>
      </c>
      <c r="S73" s="285"/>
      <c r="T73" s="370">
        <f t="shared" si="4"/>
        <v>643</v>
      </c>
      <c r="U73" s="370" t="s">
        <v>172</v>
      </c>
      <c r="V73" s="5"/>
      <c r="W73" s="8"/>
      <c r="X73" s="8"/>
      <c r="Y73" s="8"/>
      <c r="Z73" s="8"/>
      <c r="AA73" s="123"/>
      <c r="AD73" s="110">
        <f>P73</f>
        <v>0</v>
      </c>
    </row>
    <row r="74" spans="1:30" s="184" customFormat="1" ht="60" x14ac:dyDescent="0.2">
      <c r="A74" s="63"/>
      <c r="B74" s="63"/>
      <c r="C74" s="98" t="s">
        <v>107</v>
      </c>
      <c r="D74" s="14" t="s">
        <v>225</v>
      </c>
      <c r="E74" s="198" t="s">
        <v>229</v>
      </c>
      <c r="F74" s="18" t="s">
        <v>172</v>
      </c>
      <c r="G74" s="283"/>
      <c r="H74" s="198" t="s">
        <v>230</v>
      </c>
      <c r="I74" s="18" t="s">
        <v>172</v>
      </c>
      <c r="J74" s="228">
        <v>2035547500</v>
      </c>
      <c r="K74" s="198">
        <v>115568</v>
      </c>
      <c r="L74" s="18" t="s">
        <v>172</v>
      </c>
      <c r="M74" s="225">
        <v>407109500</v>
      </c>
      <c r="N74" s="198">
        <v>118032</v>
      </c>
      <c r="O74" s="18" t="s">
        <v>172</v>
      </c>
      <c r="P74" s="225">
        <v>307958640</v>
      </c>
      <c r="Q74" s="57">
        <f>N74/K74*100</f>
        <v>102.13207808389866</v>
      </c>
      <c r="R74" s="18" t="s">
        <v>26</v>
      </c>
      <c r="S74" s="284">
        <f>P74/M74*100</f>
        <v>75.645161805361951</v>
      </c>
      <c r="T74" s="21">
        <f t="shared" si="4"/>
        <v>118032</v>
      </c>
      <c r="U74" s="370" t="s">
        <v>172</v>
      </c>
      <c r="V74" s="240">
        <f>P74</f>
        <v>307958640</v>
      </c>
      <c r="W74" s="8"/>
      <c r="X74" s="8"/>
      <c r="Y74" s="8"/>
      <c r="Z74" s="8"/>
      <c r="AA74" s="123"/>
      <c r="AD74" s="110">
        <f>P74</f>
        <v>307958640</v>
      </c>
    </row>
    <row r="75" spans="1:30" s="184" customFormat="1" ht="30" x14ac:dyDescent="0.2">
      <c r="A75" s="63"/>
      <c r="B75" s="63"/>
      <c r="C75" s="25"/>
      <c r="D75" s="14" t="s">
        <v>226</v>
      </c>
      <c r="E75" s="200">
        <v>29040</v>
      </c>
      <c r="F75" s="18" t="s">
        <v>172</v>
      </c>
      <c r="G75" s="289"/>
      <c r="H75" s="200">
        <v>30328</v>
      </c>
      <c r="I75" s="18" t="s">
        <v>172</v>
      </c>
      <c r="J75" s="224"/>
      <c r="K75" s="200">
        <v>29340</v>
      </c>
      <c r="L75" s="18" t="s">
        <v>172</v>
      </c>
      <c r="M75" s="226"/>
      <c r="N75" s="200">
        <v>16452</v>
      </c>
      <c r="O75" s="18" t="s">
        <v>172</v>
      </c>
      <c r="P75" s="226"/>
      <c r="Q75" s="57">
        <f>N75/K75*100</f>
        <v>56.073619631901842</v>
      </c>
      <c r="R75" s="18" t="s">
        <v>26</v>
      </c>
      <c r="S75" s="290"/>
      <c r="T75" s="21">
        <f t="shared" si="4"/>
        <v>16452</v>
      </c>
      <c r="U75" s="370" t="s">
        <v>172</v>
      </c>
      <c r="V75" s="4"/>
      <c r="W75" s="8"/>
      <c r="X75" s="8"/>
      <c r="Y75" s="8"/>
      <c r="Z75" s="8"/>
      <c r="AA75" s="123"/>
      <c r="AD75" s="110">
        <f>P75</f>
        <v>0</v>
      </c>
    </row>
    <row r="76" spans="1:30" s="184" customFormat="1" ht="30" x14ac:dyDescent="0.2">
      <c r="A76" s="63"/>
      <c r="B76" s="63"/>
      <c r="C76" s="25"/>
      <c r="D76" s="14" t="s">
        <v>227</v>
      </c>
      <c r="E76" s="200">
        <v>79464</v>
      </c>
      <c r="F76" s="18" t="s">
        <v>172</v>
      </c>
      <c r="G76" s="289"/>
      <c r="H76" s="200">
        <v>81672</v>
      </c>
      <c r="I76" s="18" t="s">
        <v>172</v>
      </c>
      <c r="J76" s="224"/>
      <c r="K76" s="200">
        <v>80875</v>
      </c>
      <c r="L76" s="18" t="s">
        <v>172</v>
      </c>
      <c r="M76" s="226"/>
      <c r="N76" s="215">
        <v>92244</v>
      </c>
      <c r="O76" s="18" t="s">
        <v>172</v>
      </c>
      <c r="P76" s="226"/>
      <c r="Q76" s="57">
        <f>N76/K76*100</f>
        <v>114.05749613601238</v>
      </c>
      <c r="R76" s="18" t="s">
        <v>26</v>
      </c>
      <c r="S76" s="290"/>
      <c r="T76" s="21">
        <f t="shared" si="4"/>
        <v>92244</v>
      </c>
      <c r="U76" s="370" t="s">
        <v>172</v>
      </c>
      <c r="V76" s="4"/>
      <c r="W76" s="8"/>
      <c r="X76" s="8"/>
      <c r="Y76" s="8"/>
      <c r="Z76" s="8"/>
      <c r="AA76" s="123"/>
      <c r="AD76" s="110">
        <f>P76</f>
        <v>0</v>
      </c>
    </row>
    <row r="77" spans="1:30" s="184" customFormat="1" ht="30" x14ac:dyDescent="0.2">
      <c r="A77" s="63"/>
      <c r="B77" s="63"/>
      <c r="C77" s="20"/>
      <c r="D77" s="14" t="s">
        <v>228</v>
      </c>
      <c r="E77" s="200">
        <v>2400</v>
      </c>
      <c r="F77" s="18" t="s">
        <v>172</v>
      </c>
      <c r="G77" s="29"/>
      <c r="H77" s="200">
        <v>2424</v>
      </c>
      <c r="I77" s="18" t="s">
        <v>172</v>
      </c>
      <c r="J77" s="49"/>
      <c r="K77" s="200">
        <v>2376</v>
      </c>
      <c r="L77" s="18" t="s">
        <v>172</v>
      </c>
      <c r="M77" s="227"/>
      <c r="N77" s="200">
        <v>2376</v>
      </c>
      <c r="O77" s="18" t="s">
        <v>172</v>
      </c>
      <c r="P77" s="227"/>
      <c r="Q77" s="57">
        <f>N77/K77*100</f>
        <v>100</v>
      </c>
      <c r="R77" s="18" t="s">
        <v>26</v>
      </c>
      <c r="S77" s="285"/>
      <c r="T77" s="21">
        <f t="shared" si="4"/>
        <v>2376</v>
      </c>
      <c r="U77" s="370" t="s">
        <v>172</v>
      </c>
      <c r="V77" s="5"/>
      <c r="W77" s="8"/>
      <c r="X77" s="8"/>
      <c r="Y77" s="8"/>
      <c r="Z77" s="8"/>
      <c r="AA77" s="123"/>
      <c r="AD77" s="110">
        <f>P77</f>
        <v>0</v>
      </c>
    </row>
    <row r="78" spans="1:30" s="184" customFormat="1" ht="60" x14ac:dyDescent="0.2">
      <c r="A78" s="63"/>
      <c r="B78" s="63"/>
      <c r="C78" s="98" t="s">
        <v>108</v>
      </c>
      <c r="D78" s="14" t="s">
        <v>231</v>
      </c>
      <c r="E78" s="200">
        <v>6617</v>
      </c>
      <c r="F78" s="18" t="s">
        <v>172</v>
      </c>
      <c r="G78" s="283"/>
      <c r="H78" s="56">
        <v>6216</v>
      </c>
      <c r="I78" s="18" t="s">
        <v>172</v>
      </c>
      <c r="J78" s="228">
        <v>1920877500</v>
      </c>
      <c r="K78" s="56">
        <v>5976</v>
      </c>
      <c r="L78" s="18" t="s">
        <v>172</v>
      </c>
      <c r="M78" s="225">
        <v>510041500</v>
      </c>
      <c r="N78" s="201">
        <v>6679.2</v>
      </c>
      <c r="O78" s="18" t="s">
        <v>172</v>
      </c>
      <c r="P78" s="225">
        <v>445504500</v>
      </c>
      <c r="Q78" s="57">
        <f>N78/K78*100</f>
        <v>111.76706827309238</v>
      </c>
      <c r="R78" s="18" t="s">
        <v>26</v>
      </c>
      <c r="S78" s="284">
        <f>P78/M78*100</f>
        <v>87.346715904490125</v>
      </c>
      <c r="T78" s="21">
        <f t="shared" si="4"/>
        <v>6679.2</v>
      </c>
      <c r="U78" s="370" t="s">
        <v>172</v>
      </c>
      <c r="V78" s="240">
        <f>P78</f>
        <v>445504500</v>
      </c>
      <c r="W78" s="8"/>
      <c r="X78" s="8"/>
      <c r="Y78" s="8"/>
      <c r="Z78" s="8"/>
      <c r="AA78" s="123"/>
      <c r="AC78" s="186"/>
      <c r="AD78" s="110">
        <f>P78</f>
        <v>445504500</v>
      </c>
    </row>
    <row r="79" spans="1:30" s="184" customFormat="1" ht="30" x14ac:dyDescent="0.2">
      <c r="A79" s="63"/>
      <c r="B79" s="63"/>
      <c r="C79" s="25"/>
      <c r="D79" s="14" t="s">
        <v>232</v>
      </c>
      <c r="E79" s="200">
        <v>2838</v>
      </c>
      <c r="F79" s="18" t="s">
        <v>172</v>
      </c>
      <c r="G79" s="289"/>
      <c r="H79" s="56">
        <v>4096</v>
      </c>
      <c r="I79" s="18" t="s">
        <v>172</v>
      </c>
      <c r="J79" s="224"/>
      <c r="K79" s="56">
        <v>3816</v>
      </c>
      <c r="L79" s="18" t="s">
        <v>172</v>
      </c>
      <c r="M79" s="226"/>
      <c r="N79" s="201">
        <v>3820.1</v>
      </c>
      <c r="O79" s="18" t="s">
        <v>172</v>
      </c>
      <c r="P79" s="226"/>
      <c r="Q79" s="57">
        <f>N79/K79*100</f>
        <v>100.10744234800839</v>
      </c>
      <c r="R79" s="18" t="s">
        <v>26</v>
      </c>
      <c r="S79" s="290"/>
      <c r="T79" s="370">
        <f t="shared" si="4"/>
        <v>3820.1</v>
      </c>
      <c r="U79" s="370" t="s">
        <v>172</v>
      </c>
      <c r="V79" s="4"/>
      <c r="W79" s="8"/>
      <c r="X79" s="8"/>
      <c r="Y79" s="8"/>
      <c r="Z79" s="8"/>
      <c r="AA79" s="123"/>
      <c r="AD79" s="110">
        <f>P79</f>
        <v>0</v>
      </c>
    </row>
    <row r="80" spans="1:30" s="184" customFormat="1" ht="45" x14ac:dyDescent="0.2">
      <c r="A80" s="63"/>
      <c r="B80" s="63"/>
      <c r="C80" s="25"/>
      <c r="D80" s="14" t="s">
        <v>233</v>
      </c>
      <c r="E80" s="32">
        <v>38</v>
      </c>
      <c r="F80" s="18" t="s">
        <v>172</v>
      </c>
      <c r="G80" s="29"/>
      <c r="H80" s="18">
        <v>96</v>
      </c>
      <c r="I80" s="18" t="s">
        <v>172</v>
      </c>
      <c r="J80" s="49"/>
      <c r="K80" s="18">
        <v>48</v>
      </c>
      <c r="L80" s="18" t="s">
        <v>172</v>
      </c>
      <c r="M80" s="227"/>
      <c r="N80" s="32">
        <v>111.7</v>
      </c>
      <c r="O80" s="18" t="s">
        <v>172</v>
      </c>
      <c r="P80" s="227"/>
      <c r="Q80" s="57">
        <f>N80/K80*100</f>
        <v>232.70833333333334</v>
      </c>
      <c r="R80" s="18" t="s">
        <v>26</v>
      </c>
      <c r="S80" s="285"/>
      <c r="T80" s="370">
        <f t="shared" si="4"/>
        <v>111.7</v>
      </c>
      <c r="U80" s="370" t="s">
        <v>172</v>
      </c>
      <c r="V80" s="5"/>
      <c r="W80" s="8"/>
      <c r="X80" s="8"/>
      <c r="Y80" s="8"/>
      <c r="Z80" s="8"/>
      <c r="AA80" s="123"/>
      <c r="AD80" s="110">
        <f>P80</f>
        <v>0</v>
      </c>
    </row>
    <row r="81" spans="1:30" s="184" customFormat="1" ht="75" x14ac:dyDescent="0.2">
      <c r="A81" s="63"/>
      <c r="B81" s="63"/>
      <c r="C81" s="98" t="s">
        <v>234</v>
      </c>
      <c r="D81" s="14" t="s">
        <v>235</v>
      </c>
      <c r="E81" s="200">
        <v>6680</v>
      </c>
      <c r="F81" s="18" t="s">
        <v>238</v>
      </c>
      <c r="G81" s="283"/>
      <c r="H81" s="200">
        <v>7375</v>
      </c>
      <c r="I81" s="18" t="s">
        <v>238</v>
      </c>
      <c r="J81" s="228">
        <v>6477840000</v>
      </c>
      <c r="K81" s="56">
        <v>6840</v>
      </c>
      <c r="L81" s="18" t="s">
        <v>238</v>
      </c>
      <c r="M81" s="225">
        <v>1295568555</v>
      </c>
      <c r="N81" s="200">
        <v>6440</v>
      </c>
      <c r="O81" s="18" t="s">
        <v>238</v>
      </c>
      <c r="P81" s="225">
        <v>1090885443</v>
      </c>
      <c r="Q81" s="57">
        <f>N81/K81*100</f>
        <v>94.152046783625735</v>
      </c>
      <c r="R81" s="18" t="s">
        <v>26</v>
      </c>
      <c r="S81" s="284">
        <f>P81/M81*100</f>
        <v>84.201290529160772</v>
      </c>
      <c r="T81" s="21">
        <f t="shared" si="4"/>
        <v>6440</v>
      </c>
      <c r="U81" s="18" t="s">
        <v>238</v>
      </c>
      <c r="V81" s="240">
        <f>P81</f>
        <v>1090885443</v>
      </c>
      <c r="W81" s="8"/>
      <c r="X81" s="8"/>
      <c r="Y81" s="8"/>
      <c r="Z81" s="8"/>
      <c r="AA81" s="123"/>
      <c r="AD81" s="110">
        <f>P81</f>
        <v>1090885443</v>
      </c>
    </row>
    <row r="82" spans="1:30" s="184" customFormat="1" ht="60" x14ac:dyDescent="0.2">
      <c r="A82" s="63"/>
      <c r="B82" s="63"/>
      <c r="C82" s="25"/>
      <c r="D82" s="14" t="s">
        <v>236</v>
      </c>
      <c r="E82" s="200">
        <v>2713</v>
      </c>
      <c r="F82" s="18" t="s">
        <v>238</v>
      </c>
      <c r="G82" s="289"/>
      <c r="H82" s="200">
        <v>3184</v>
      </c>
      <c r="I82" s="18" t="s">
        <v>238</v>
      </c>
      <c r="J82" s="224"/>
      <c r="K82" s="56">
        <v>2824</v>
      </c>
      <c r="L82" s="18" t="s">
        <v>238</v>
      </c>
      <c r="M82" s="226"/>
      <c r="N82" s="200">
        <v>2824</v>
      </c>
      <c r="O82" s="18" t="s">
        <v>238</v>
      </c>
      <c r="P82" s="226"/>
      <c r="Q82" s="57">
        <f>N82/K82*100</f>
        <v>100</v>
      </c>
      <c r="R82" s="18" t="s">
        <v>26</v>
      </c>
      <c r="S82" s="290"/>
      <c r="T82" s="21">
        <f t="shared" si="4"/>
        <v>2824</v>
      </c>
      <c r="U82" s="18" t="s">
        <v>238</v>
      </c>
      <c r="V82" s="4"/>
      <c r="W82" s="8"/>
      <c r="X82" s="8"/>
      <c r="Y82" s="8"/>
      <c r="Z82" s="8"/>
      <c r="AA82" s="123"/>
      <c r="AD82" s="110">
        <f>P82</f>
        <v>0</v>
      </c>
    </row>
    <row r="83" spans="1:30" s="184" customFormat="1" ht="90" x14ac:dyDescent="0.2">
      <c r="A83" s="63"/>
      <c r="B83" s="63"/>
      <c r="C83" s="25"/>
      <c r="D83" s="14" t="s">
        <v>237</v>
      </c>
      <c r="E83" s="198" t="s">
        <v>239</v>
      </c>
      <c r="F83" s="18" t="s">
        <v>238</v>
      </c>
      <c r="G83" s="29"/>
      <c r="H83" s="198" t="s">
        <v>561</v>
      </c>
      <c r="I83" s="18" t="s">
        <v>238</v>
      </c>
      <c r="J83" s="49"/>
      <c r="K83" s="198" t="s">
        <v>568</v>
      </c>
      <c r="L83" s="18" t="s">
        <v>238</v>
      </c>
      <c r="M83" s="227"/>
      <c r="N83" s="198" t="s">
        <v>568</v>
      </c>
      <c r="O83" s="18" t="s">
        <v>238</v>
      </c>
      <c r="P83" s="227"/>
      <c r="Q83" s="57">
        <f>N83/K83*100</f>
        <v>100</v>
      </c>
      <c r="R83" s="18" t="s">
        <v>26</v>
      </c>
      <c r="S83" s="285"/>
      <c r="T83" s="21" t="str">
        <f t="shared" si="4"/>
        <v>3.014.446</v>
      </c>
      <c r="U83" s="18" t="s">
        <v>238</v>
      </c>
      <c r="V83" s="5"/>
      <c r="W83" s="8"/>
      <c r="X83" s="8"/>
      <c r="Y83" s="8"/>
      <c r="Z83" s="8"/>
      <c r="AA83" s="123"/>
      <c r="AD83" s="110">
        <f>P83</f>
        <v>0</v>
      </c>
    </row>
    <row r="84" spans="1:30" s="184" customFormat="1" ht="90" x14ac:dyDescent="0.2">
      <c r="A84" s="63"/>
      <c r="B84" s="63"/>
      <c r="C84" s="14" t="s">
        <v>240</v>
      </c>
      <c r="D84" s="14" t="s">
        <v>241</v>
      </c>
      <c r="E84" s="198">
        <v>6937</v>
      </c>
      <c r="F84" s="18" t="s">
        <v>238</v>
      </c>
      <c r="G84" s="12"/>
      <c r="H84" s="198">
        <v>7437</v>
      </c>
      <c r="I84" s="18" t="s">
        <v>238</v>
      </c>
      <c r="J84" s="9">
        <v>311000000</v>
      </c>
      <c r="K84" s="198">
        <v>7037</v>
      </c>
      <c r="L84" s="18" t="s">
        <v>238</v>
      </c>
      <c r="M84" s="10">
        <v>201279200</v>
      </c>
      <c r="N84" s="198">
        <v>5858</v>
      </c>
      <c r="O84" s="18" t="s">
        <v>238</v>
      </c>
      <c r="P84" s="10">
        <v>156165200</v>
      </c>
      <c r="Q84" s="57">
        <f>N84/K84*100</f>
        <v>83.2457012931647</v>
      </c>
      <c r="R84" s="18" t="s">
        <v>26</v>
      </c>
      <c r="S84" s="282">
        <f>P84/M84*100</f>
        <v>77.58635765642947</v>
      </c>
      <c r="T84" s="21">
        <f t="shared" si="4"/>
        <v>5858</v>
      </c>
      <c r="U84" s="18" t="s">
        <v>238</v>
      </c>
      <c r="V84" s="240">
        <f>P84</f>
        <v>156165200</v>
      </c>
      <c r="W84" s="8"/>
      <c r="X84" s="8"/>
      <c r="Y84" s="8"/>
      <c r="Z84" s="8"/>
      <c r="AA84" s="123"/>
      <c r="AD84" s="110">
        <f>P84</f>
        <v>156165200</v>
      </c>
    </row>
    <row r="85" spans="1:30" ht="108.75" customHeight="1" x14ac:dyDescent="0.2">
      <c r="A85" s="17"/>
      <c r="B85" s="64"/>
      <c r="C85" s="357" t="s">
        <v>109</v>
      </c>
      <c r="D85" s="259" t="s">
        <v>583</v>
      </c>
      <c r="E85" s="57">
        <v>0</v>
      </c>
      <c r="F85" s="18" t="s">
        <v>26</v>
      </c>
      <c r="G85" s="228"/>
      <c r="H85" s="57">
        <v>0</v>
      </c>
      <c r="I85" s="18" t="s">
        <v>26</v>
      </c>
      <c r="J85" s="228">
        <v>201279200</v>
      </c>
      <c r="K85" s="57">
        <v>5</v>
      </c>
      <c r="L85" s="18" t="s">
        <v>26</v>
      </c>
      <c r="M85" s="228">
        <v>201279200</v>
      </c>
      <c r="N85" s="57">
        <v>2</v>
      </c>
      <c r="O85" s="18" t="s">
        <v>26</v>
      </c>
      <c r="P85" s="228">
        <v>191586000</v>
      </c>
      <c r="Q85" s="57">
        <f>N85/K85*100</f>
        <v>40</v>
      </c>
      <c r="R85" s="18" t="s">
        <v>26</v>
      </c>
      <c r="S85" s="284">
        <f>P85/M85*100</f>
        <v>95.184201844999379</v>
      </c>
      <c r="T85" s="370">
        <f t="shared" si="4"/>
        <v>2</v>
      </c>
      <c r="U85" s="18" t="s">
        <v>26</v>
      </c>
      <c r="V85" s="240">
        <f>P85</f>
        <v>191586000</v>
      </c>
      <c r="W85" s="8"/>
      <c r="X85" s="8"/>
      <c r="Y85" s="8"/>
      <c r="Z85" s="8"/>
      <c r="AA85" s="123"/>
      <c r="AD85" s="110">
        <f>P85</f>
        <v>191586000</v>
      </c>
    </row>
    <row r="86" spans="1:30" ht="108.75" customHeight="1" x14ac:dyDescent="0.2">
      <c r="A86" s="17"/>
      <c r="B86" s="64"/>
      <c r="C86" s="359"/>
      <c r="D86" s="259" t="s">
        <v>242</v>
      </c>
      <c r="E86" s="18">
        <v>5</v>
      </c>
      <c r="F86" s="18" t="s">
        <v>243</v>
      </c>
      <c r="G86" s="49"/>
      <c r="H86" s="18">
        <v>25</v>
      </c>
      <c r="I86" s="18" t="s">
        <v>243</v>
      </c>
      <c r="J86" s="49"/>
      <c r="K86" s="18">
        <v>5</v>
      </c>
      <c r="L86" s="18" t="s">
        <v>243</v>
      </c>
      <c r="M86" s="49"/>
      <c r="N86" s="18">
        <v>5</v>
      </c>
      <c r="O86" s="18" t="s">
        <v>243</v>
      </c>
      <c r="P86" s="241"/>
      <c r="Q86" s="57">
        <f>N86/K86*100</f>
        <v>100</v>
      </c>
      <c r="R86" s="18" t="s">
        <v>26</v>
      </c>
      <c r="S86" s="285"/>
      <c r="T86" s="370">
        <f t="shared" si="4"/>
        <v>5</v>
      </c>
      <c r="U86" s="18" t="s">
        <v>243</v>
      </c>
      <c r="V86" s="4"/>
      <c r="W86" s="8"/>
      <c r="X86" s="8"/>
      <c r="Y86" s="8"/>
      <c r="Z86" s="8"/>
      <c r="AA86" s="123"/>
      <c r="AD86" s="110">
        <f>P86</f>
        <v>0</v>
      </c>
    </row>
    <row r="87" spans="1:30" ht="100.5" customHeight="1" x14ac:dyDescent="0.2">
      <c r="A87" s="15"/>
      <c r="B87" s="20"/>
      <c r="C87" s="14" t="s">
        <v>110</v>
      </c>
      <c r="D87" s="14" t="s">
        <v>244</v>
      </c>
      <c r="E87" s="18">
        <v>0</v>
      </c>
      <c r="F87" s="18" t="s">
        <v>245</v>
      </c>
      <c r="G87" s="9"/>
      <c r="H87" s="18">
        <v>4</v>
      </c>
      <c r="I87" s="18" t="s">
        <v>245</v>
      </c>
      <c r="J87" s="9">
        <v>1357574900</v>
      </c>
      <c r="K87" s="18">
        <v>4</v>
      </c>
      <c r="L87" s="18" t="s">
        <v>245</v>
      </c>
      <c r="M87" s="21">
        <v>263534900</v>
      </c>
      <c r="N87" s="18">
        <v>5</v>
      </c>
      <c r="O87" s="18" t="s">
        <v>245</v>
      </c>
      <c r="P87" s="23">
        <v>213189700</v>
      </c>
      <c r="Q87" s="57">
        <f>N87/K87*100</f>
        <v>125</v>
      </c>
      <c r="R87" s="18" t="s">
        <v>26</v>
      </c>
      <c r="S87" s="282">
        <f>P87/M87*100</f>
        <v>80.896192496705368</v>
      </c>
      <c r="T87" s="21">
        <f t="shared" si="4"/>
        <v>5</v>
      </c>
      <c r="U87" s="18" t="s">
        <v>245</v>
      </c>
      <c r="V87" s="240">
        <f t="shared" ref="V87:V94" si="7">P87</f>
        <v>213189700</v>
      </c>
      <c r="W87" s="8"/>
      <c r="X87" s="8"/>
      <c r="Y87" s="8"/>
      <c r="Z87" s="8"/>
      <c r="AA87" s="123"/>
      <c r="AD87" s="110">
        <f>P87</f>
        <v>213189700</v>
      </c>
    </row>
    <row r="88" spans="1:30" ht="112.5" customHeight="1" x14ac:dyDescent="0.2">
      <c r="A88" s="63"/>
      <c r="B88" s="25"/>
      <c r="C88" s="14" t="s">
        <v>111</v>
      </c>
      <c r="D88" s="14" t="s">
        <v>246</v>
      </c>
      <c r="E88" s="56">
        <v>6760</v>
      </c>
      <c r="F88" s="18" t="s">
        <v>247</v>
      </c>
      <c r="G88" s="9"/>
      <c r="H88" s="56">
        <v>7437</v>
      </c>
      <c r="I88" s="18" t="s">
        <v>247</v>
      </c>
      <c r="J88" s="9">
        <v>311000000</v>
      </c>
      <c r="K88" s="56">
        <v>6937</v>
      </c>
      <c r="L88" s="18" t="s">
        <v>247</v>
      </c>
      <c r="M88" s="21">
        <v>3484281750</v>
      </c>
      <c r="N88" s="56">
        <v>7255</v>
      </c>
      <c r="O88" s="18" t="s">
        <v>247</v>
      </c>
      <c r="P88" s="23">
        <v>2089593500</v>
      </c>
      <c r="Q88" s="57">
        <f>N88/K88*100</f>
        <v>104.58411417039066</v>
      </c>
      <c r="R88" s="18" t="s">
        <v>26</v>
      </c>
      <c r="S88" s="282">
        <f>P88/M88*100</f>
        <v>59.972001403158629</v>
      </c>
      <c r="T88" s="21">
        <f t="shared" si="4"/>
        <v>7255</v>
      </c>
      <c r="U88" s="18" t="s">
        <v>247</v>
      </c>
      <c r="V88" s="240">
        <f t="shared" si="7"/>
        <v>2089593500</v>
      </c>
      <c r="W88" s="8"/>
      <c r="X88" s="8"/>
      <c r="Y88" s="8"/>
      <c r="Z88" s="8"/>
      <c r="AA88" s="123"/>
      <c r="AD88" s="110">
        <f>P88</f>
        <v>2089593500</v>
      </c>
    </row>
    <row r="89" spans="1:30" ht="120" x14ac:dyDescent="0.2">
      <c r="A89" s="63"/>
      <c r="B89" s="25"/>
      <c r="C89" s="14" t="s">
        <v>73</v>
      </c>
      <c r="D89" s="14" t="s">
        <v>553</v>
      </c>
      <c r="E89" s="57">
        <v>2</v>
      </c>
      <c r="F89" s="18" t="s">
        <v>26</v>
      </c>
      <c r="G89" s="9"/>
      <c r="H89" s="57">
        <v>7</v>
      </c>
      <c r="I89" s="18" t="s">
        <v>26</v>
      </c>
      <c r="J89" s="9">
        <v>139500000</v>
      </c>
      <c r="K89" s="57">
        <v>3</v>
      </c>
      <c r="L89" s="18" t="s">
        <v>26</v>
      </c>
      <c r="M89" s="21">
        <v>27900000</v>
      </c>
      <c r="N89" s="57">
        <v>5</v>
      </c>
      <c r="O89" s="18" t="s">
        <v>26</v>
      </c>
      <c r="P89" s="23">
        <v>27900000</v>
      </c>
      <c r="Q89" s="57">
        <f>N89/K89*100</f>
        <v>166.66666666666669</v>
      </c>
      <c r="R89" s="18" t="s">
        <v>26</v>
      </c>
      <c r="S89" s="282">
        <f>P89/M89*100</f>
        <v>100</v>
      </c>
      <c r="T89" s="371">
        <f t="shared" si="4"/>
        <v>5</v>
      </c>
      <c r="U89" s="18" t="s">
        <v>26</v>
      </c>
      <c r="V89" s="240">
        <f t="shared" si="7"/>
        <v>27900000</v>
      </c>
      <c r="W89" s="8"/>
      <c r="X89" s="8"/>
      <c r="Y89" s="8"/>
      <c r="Z89" s="8"/>
      <c r="AA89" s="134" t="s">
        <v>309</v>
      </c>
      <c r="AD89" s="110">
        <f>P89</f>
        <v>27900000</v>
      </c>
    </row>
    <row r="90" spans="1:30" ht="100.5" customHeight="1" x14ac:dyDescent="0.2">
      <c r="A90" s="63"/>
      <c r="B90" s="25"/>
      <c r="C90" s="14" t="s">
        <v>71</v>
      </c>
      <c r="D90" s="14" t="s">
        <v>248</v>
      </c>
      <c r="E90" s="56">
        <v>3959</v>
      </c>
      <c r="F90" s="18" t="s">
        <v>172</v>
      </c>
      <c r="G90" s="9"/>
      <c r="H90" s="56">
        <v>7014</v>
      </c>
      <c r="I90" s="18" t="s">
        <v>172</v>
      </c>
      <c r="J90" s="9">
        <v>3834900000</v>
      </c>
      <c r="K90" s="56">
        <v>4791</v>
      </c>
      <c r="L90" s="18" t="s">
        <v>172</v>
      </c>
      <c r="M90" s="21">
        <v>775780000</v>
      </c>
      <c r="N90" s="174">
        <v>5030.55</v>
      </c>
      <c r="O90" s="18" t="s">
        <v>172</v>
      </c>
      <c r="P90" s="23">
        <v>742195750</v>
      </c>
      <c r="Q90" s="57">
        <f>N90/K90*100</f>
        <v>105</v>
      </c>
      <c r="R90" s="18" t="s">
        <v>26</v>
      </c>
      <c r="S90" s="282">
        <f>P90/M90*100</f>
        <v>95.670905411327951</v>
      </c>
      <c r="T90" s="372">
        <f t="shared" si="4"/>
        <v>5030.55</v>
      </c>
      <c r="U90" s="18" t="s">
        <v>172</v>
      </c>
      <c r="V90" s="240">
        <f t="shared" si="7"/>
        <v>742195750</v>
      </c>
      <c r="W90" s="8"/>
      <c r="X90" s="8"/>
      <c r="Y90" s="8"/>
      <c r="Z90" s="8"/>
      <c r="AA90" s="123"/>
      <c r="AC90" s="175"/>
      <c r="AD90" s="110">
        <f>P90</f>
        <v>742195750</v>
      </c>
    </row>
    <row r="91" spans="1:30" ht="100.5" customHeight="1" x14ac:dyDescent="0.2">
      <c r="A91" s="63"/>
      <c r="B91" s="25"/>
      <c r="C91" s="14" t="s">
        <v>72</v>
      </c>
      <c r="D91" s="14" t="s">
        <v>249</v>
      </c>
      <c r="E91" s="56">
        <v>8454</v>
      </c>
      <c r="F91" s="18" t="s">
        <v>172</v>
      </c>
      <c r="G91" s="9"/>
      <c r="H91" s="56">
        <v>13625</v>
      </c>
      <c r="I91" s="18" t="s">
        <v>172</v>
      </c>
      <c r="J91" s="9">
        <v>7904470000</v>
      </c>
      <c r="K91" s="56">
        <v>9579</v>
      </c>
      <c r="L91" s="18" t="s">
        <v>172</v>
      </c>
      <c r="M91" s="21">
        <v>1599369000</v>
      </c>
      <c r="N91" s="174">
        <v>10057.950000000001</v>
      </c>
      <c r="O91" s="18" t="s">
        <v>172</v>
      </c>
      <c r="P91" s="23">
        <v>1516176500</v>
      </c>
      <c r="Q91" s="57">
        <f>N91/K91*100</f>
        <v>105</v>
      </c>
      <c r="R91" s="18" t="s">
        <v>26</v>
      </c>
      <c r="S91" s="282">
        <f>P91/M91*100</f>
        <v>94.798417375852608</v>
      </c>
      <c r="T91" s="372">
        <f t="shared" si="4"/>
        <v>10057.950000000001</v>
      </c>
      <c r="U91" s="18" t="s">
        <v>172</v>
      </c>
      <c r="V91" s="240">
        <f t="shared" si="7"/>
        <v>1516176500</v>
      </c>
      <c r="W91" s="8"/>
      <c r="X91" s="8"/>
      <c r="Y91" s="8"/>
      <c r="Z91" s="8"/>
      <c r="AA91" s="123"/>
      <c r="AC91" s="175"/>
      <c r="AD91" s="110">
        <f>P91</f>
        <v>1516176500</v>
      </c>
    </row>
    <row r="92" spans="1:30" ht="100.5" customHeight="1" x14ac:dyDescent="0.2">
      <c r="A92" s="63"/>
      <c r="B92" s="25"/>
      <c r="C92" s="14" t="s">
        <v>74</v>
      </c>
      <c r="D92" s="14" t="s">
        <v>250</v>
      </c>
      <c r="E92" s="18">
        <v>1</v>
      </c>
      <c r="F92" s="18" t="s">
        <v>26</v>
      </c>
      <c r="G92" s="9"/>
      <c r="H92" s="18">
        <v>15</v>
      </c>
      <c r="I92" s="18" t="s">
        <v>26</v>
      </c>
      <c r="J92" s="9">
        <v>82758000</v>
      </c>
      <c r="K92" s="57">
        <v>1</v>
      </c>
      <c r="L92" s="18" t="s">
        <v>26</v>
      </c>
      <c r="M92" s="21">
        <v>16551600</v>
      </c>
      <c r="N92" s="57">
        <v>1</v>
      </c>
      <c r="O92" s="18" t="s">
        <v>26</v>
      </c>
      <c r="P92" s="23">
        <v>16347000</v>
      </c>
      <c r="Q92" s="57">
        <f>N92/K92*100</f>
        <v>100</v>
      </c>
      <c r="R92" s="18" t="s">
        <v>26</v>
      </c>
      <c r="S92" s="282">
        <f>P92/M92*100</f>
        <v>98.763865728992968</v>
      </c>
      <c r="T92" s="371">
        <f t="shared" si="4"/>
        <v>1</v>
      </c>
      <c r="U92" s="18" t="s">
        <v>26</v>
      </c>
      <c r="V92" s="240">
        <f t="shared" si="7"/>
        <v>16347000</v>
      </c>
      <c r="W92" s="8"/>
      <c r="X92" s="8"/>
      <c r="Y92" s="8"/>
      <c r="Z92" s="8"/>
      <c r="AA92" s="123"/>
      <c r="AD92" s="110">
        <f>P92</f>
        <v>16347000</v>
      </c>
    </row>
    <row r="93" spans="1:30" ht="82.5" customHeight="1" x14ac:dyDescent="0.25">
      <c r="A93" s="63"/>
      <c r="B93" s="25"/>
      <c r="C93" s="14"/>
      <c r="D93" s="65" t="s">
        <v>362</v>
      </c>
      <c r="E93" s="267">
        <v>1.18</v>
      </c>
      <c r="F93" s="276" t="s">
        <v>26</v>
      </c>
      <c r="G93" s="277"/>
      <c r="H93" s="271">
        <v>5.0999999999999996</v>
      </c>
      <c r="I93" s="276" t="s">
        <v>26</v>
      </c>
      <c r="J93" s="270">
        <f>J94</f>
        <v>1114361000</v>
      </c>
      <c r="K93" s="267">
        <v>2.35</v>
      </c>
      <c r="L93" s="276" t="s">
        <v>26</v>
      </c>
      <c r="M93" s="270">
        <f>M94</f>
        <v>233406000</v>
      </c>
      <c r="N93" s="267">
        <v>2.35</v>
      </c>
      <c r="O93" s="276" t="s">
        <v>26</v>
      </c>
      <c r="P93" s="270">
        <f>P94</f>
        <v>212947500</v>
      </c>
      <c r="Q93" s="281">
        <f>N93/K93*100</f>
        <v>100</v>
      </c>
      <c r="R93" s="276" t="s">
        <v>26</v>
      </c>
      <c r="S93" s="287">
        <f>P93/M93*100</f>
        <v>91.234801161923855</v>
      </c>
      <c r="T93" s="373">
        <f t="shared" si="4"/>
        <v>2.35</v>
      </c>
      <c r="U93" s="276" t="s">
        <v>26</v>
      </c>
      <c r="V93" s="364">
        <f t="shared" si="7"/>
        <v>212947500</v>
      </c>
      <c r="W93" s="269"/>
      <c r="X93" s="269"/>
      <c r="Y93" s="269"/>
      <c r="Z93" s="269"/>
      <c r="AA93" s="105" t="s">
        <v>303</v>
      </c>
      <c r="AD93" s="110">
        <f>P93</f>
        <v>212947500</v>
      </c>
    </row>
    <row r="94" spans="1:30" ht="100.5" customHeight="1" x14ac:dyDescent="0.2">
      <c r="A94" s="63"/>
      <c r="B94" s="25"/>
      <c r="C94" s="98" t="s">
        <v>266</v>
      </c>
      <c r="D94" s="14" t="s">
        <v>132</v>
      </c>
      <c r="E94" s="18">
        <v>85.62</v>
      </c>
      <c r="F94" s="18" t="s">
        <v>26</v>
      </c>
      <c r="G94" s="228"/>
      <c r="H94" s="18">
        <v>100</v>
      </c>
      <c r="I94" s="18" t="s">
        <v>26</v>
      </c>
      <c r="J94" s="228">
        <v>1114361000</v>
      </c>
      <c r="K94" s="18">
        <v>97.45</v>
      </c>
      <c r="L94" s="18" t="s">
        <v>26</v>
      </c>
      <c r="M94" s="291">
        <v>233406000</v>
      </c>
      <c r="N94" s="216">
        <v>97.55</v>
      </c>
      <c r="O94" s="18" t="s">
        <v>26</v>
      </c>
      <c r="P94" s="242">
        <v>212947500</v>
      </c>
      <c r="Q94" s="57">
        <f>N94/K94*100</f>
        <v>100.10261672652643</v>
      </c>
      <c r="R94" s="18" t="s">
        <v>26</v>
      </c>
      <c r="S94" s="284">
        <f>P94/M94*100</f>
        <v>91.234801161923855</v>
      </c>
      <c r="T94" s="371">
        <f t="shared" si="4"/>
        <v>97.55</v>
      </c>
      <c r="U94" s="18" t="s">
        <v>26</v>
      </c>
      <c r="V94" s="240">
        <f t="shared" si="7"/>
        <v>212947500</v>
      </c>
      <c r="W94" s="8"/>
      <c r="X94" s="8"/>
      <c r="Y94" s="8"/>
      <c r="Z94" s="8"/>
      <c r="AA94" s="105" t="s">
        <v>303</v>
      </c>
      <c r="AD94" s="131">
        <f>P94</f>
        <v>212947500</v>
      </c>
    </row>
    <row r="95" spans="1:30" ht="100.5" customHeight="1" x14ac:dyDescent="0.2">
      <c r="A95" s="63"/>
      <c r="B95" s="25"/>
      <c r="C95" s="25"/>
      <c r="D95" s="14" t="s">
        <v>267</v>
      </c>
      <c r="E95" s="57">
        <v>30.5</v>
      </c>
      <c r="F95" s="18" t="s">
        <v>26</v>
      </c>
      <c r="G95" s="224"/>
      <c r="H95" s="57">
        <v>72.88</v>
      </c>
      <c r="I95" s="18" t="s">
        <v>26</v>
      </c>
      <c r="J95" s="224"/>
      <c r="K95" s="57">
        <v>31.21</v>
      </c>
      <c r="L95" s="18" t="s">
        <v>26</v>
      </c>
      <c r="M95" s="292"/>
      <c r="N95" s="57">
        <v>31.25</v>
      </c>
      <c r="O95" s="18" t="s">
        <v>26</v>
      </c>
      <c r="P95" s="294"/>
      <c r="Q95" s="57">
        <f>N95/K95*100</f>
        <v>100.12816404998397</v>
      </c>
      <c r="R95" s="18" t="s">
        <v>26</v>
      </c>
      <c r="S95" s="290"/>
      <c r="T95" s="371">
        <f t="shared" si="4"/>
        <v>31.25</v>
      </c>
      <c r="U95" s="18" t="s">
        <v>26</v>
      </c>
      <c r="V95" s="4"/>
      <c r="W95" s="8"/>
      <c r="X95" s="8"/>
      <c r="Y95" s="8"/>
      <c r="Z95" s="8"/>
      <c r="AA95" s="123"/>
      <c r="AD95" s="131">
        <f>P95</f>
        <v>0</v>
      </c>
    </row>
    <row r="96" spans="1:30" ht="100.5" customHeight="1" x14ac:dyDescent="0.2">
      <c r="A96" s="63"/>
      <c r="B96" s="25"/>
      <c r="C96" s="20"/>
      <c r="D96" s="14" t="s">
        <v>268</v>
      </c>
      <c r="E96" s="57">
        <v>9.1</v>
      </c>
      <c r="F96" s="18" t="s">
        <v>26</v>
      </c>
      <c r="G96" s="49"/>
      <c r="H96" s="57">
        <v>45.5</v>
      </c>
      <c r="I96" s="18" t="s">
        <v>26</v>
      </c>
      <c r="J96" s="49"/>
      <c r="K96" s="57">
        <v>10.5</v>
      </c>
      <c r="L96" s="18" t="s">
        <v>26</v>
      </c>
      <c r="M96" s="293"/>
      <c r="N96" s="57">
        <v>10.5</v>
      </c>
      <c r="O96" s="18" t="s">
        <v>26</v>
      </c>
      <c r="P96" s="241"/>
      <c r="Q96" s="57">
        <f>N96/K96*100</f>
        <v>100</v>
      </c>
      <c r="R96" s="18" t="s">
        <v>26</v>
      </c>
      <c r="S96" s="285"/>
      <c r="T96" s="371">
        <f t="shared" si="4"/>
        <v>10.5</v>
      </c>
      <c r="U96" s="18" t="s">
        <v>26</v>
      </c>
      <c r="V96" s="5"/>
      <c r="W96" s="8"/>
      <c r="X96" s="8"/>
      <c r="Y96" s="8"/>
      <c r="Z96" s="8"/>
      <c r="AA96" s="123"/>
      <c r="AD96" s="131">
        <f>P96</f>
        <v>0</v>
      </c>
    </row>
    <row r="97" spans="1:30" ht="100.5" customHeight="1" x14ac:dyDescent="0.2">
      <c r="A97" s="63"/>
      <c r="B97" s="25"/>
      <c r="C97" s="98" t="s">
        <v>589</v>
      </c>
      <c r="D97" s="14" t="s">
        <v>590</v>
      </c>
      <c r="E97" s="18"/>
      <c r="F97" s="18"/>
      <c r="G97" s="228"/>
      <c r="H97" s="18"/>
      <c r="I97" s="18" t="s">
        <v>26</v>
      </c>
      <c r="J97" s="228"/>
      <c r="K97" s="18"/>
      <c r="L97" s="18"/>
      <c r="M97" s="291"/>
      <c r="N97" s="216"/>
      <c r="O97" s="18"/>
      <c r="P97" s="242"/>
      <c r="Q97" s="57"/>
      <c r="R97" s="18"/>
      <c r="S97" s="284"/>
      <c r="T97" s="371">
        <f t="shared" si="4"/>
        <v>0</v>
      </c>
      <c r="U97" s="18" t="s">
        <v>26</v>
      </c>
      <c r="V97" s="240">
        <f>P97</f>
        <v>0</v>
      </c>
      <c r="W97" s="8"/>
      <c r="X97" s="8"/>
      <c r="Y97" s="8"/>
      <c r="Z97" s="8"/>
      <c r="AA97" s="253" t="s">
        <v>303</v>
      </c>
      <c r="AD97" s="131">
        <f t="shared" ref="AD97" si="8">P97</f>
        <v>0</v>
      </c>
    </row>
    <row r="98" spans="1:30" ht="15" x14ac:dyDescent="0.2">
      <c r="A98" s="387" t="s">
        <v>5</v>
      </c>
      <c r="B98" s="387"/>
      <c r="C98" s="387"/>
      <c r="D98" s="387"/>
      <c r="E98" s="387"/>
      <c r="F98" s="387"/>
      <c r="G98" s="387"/>
      <c r="H98" s="387"/>
      <c r="I98" s="387"/>
      <c r="J98" s="387"/>
      <c r="K98" s="387"/>
      <c r="L98" s="387"/>
      <c r="M98" s="387"/>
      <c r="N98" s="387"/>
      <c r="O98" s="387"/>
      <c r="P98" s="387"/>
      <c r="Q98" s="118">
        <f>AVERAGE(Q61:Q93)</f>
        <v>101.44244769530241</v>
      </c>
      <c r="R98" s="119"/>
      <c r="S98" s="118"/>
      <c r="T98" s="99"/>
      <c r="U98" s="99"/>
      <c r="V98" s="99"/>
      <c r="W98" s="99"/>
      <c r="X98" s="99"/>
      <c r="Y98" s="99"/>
      <c r="Z98" s="99"/>
      <c r="AA98" s="123"/>
    </row>
    <row r="99" spans="1:30" ht="15" x14ac:dyDescent="0.2">
      <c r="A99" s="387" t="s">
        <v>6</v>
      </c>
      <c r="B99" s="387"/>
      <c r="C99" s="387"/>
      <c r="D99" s="387"/>
      <c r="E99" s="387"/>
      <c r="F99" s="387"/>
      <c r="G99" s="387"/>
      <c r="H99" s="387"/>
      <c r="I99" s="387"/>
      <c r="J99" s="387"/>
      <c r="K99" s="387"/>
      <c r="L99" s="387"/>
      <c r="M99" s="387"/>
      <c r="N99" s="387"/>
      <c r="O99" s="387"/>
      <c r="P99" s="387"/>
      <c r="Q99" s="191" t="str">
        <f>IF(Q98&gt;=91,"Sangat Tinggi",IF(Q98&gt;=76,"Tinggi",IF(Q98&gt;=66,"Sedang",IF(Q98&gt;=51,"Rendah",IF(Q98&lt;=50,"Sangat Rendah")))))</f>
        <v>Sangat Tinggi</v>
      </c>
      <c r="R99" s="119"/>
      <c r="S99" s="99"/>
      <c r="T99" s="99"/>
      <c r="U99" s="99"/>
      <c r="V99" s="99"/>
      <c r="W99" s="99"/>
      <c r="X99" s="99"/>
      <c r="Y99" s="99"/>
      <c r="Z99" s="99"/>
      <c r="AA99" s="123"/>
    </row>
    <row r="100" spans="1:30" ht="15" x14ac:dyDescent="0.2">
      <c r="A100" s="382" t="s">
        <v>7</v>
      </c>
      <c r="B100" s="382"/>
      <c r="C100" s="382"/>
      <c r="D100" s="382"/>
      <c r="E100" s="382"/>
      <c r="F100" s="382"/>
      <c r="G100" s="382"/>
      <c r="H100" s="382"/>
      <c r="I100" s="382"/>
      <c r="J100" s="382"/>
      <c r="K100" s="382"/>
      <c r="L100" s="382"/>
      <c r="M100" s="382"/>
      <c r="N100" s="382"/>
      <c r="O100" s="382"/>
      <c r="P100" s="382"/>
      <c r="Q100" s="382"/>
      <c r="R100" s="382"/>
      <c r="S100" s="382"/>
      <c r="T100" s="382"/>
      <c r="U100" s="382"/>
      <c r="V100" s="382"/>
      <c r="W100" s="382"/>
      <c r="X100" s="382"/>
      <c r="Y100" s="382"/>
      <c r="Z100" s="382"/>
      <c r="AA100" s="123"/>
    </row>
    <row r="101" spans="1:30" ht="15" x14ac:dyDescent="0.2">
      <c r="A101" s="382" t="s">
        <v>8</v>
      </c>
      <c r="B101" s="382"/>
      <c r="C101" s="382"/>
      <c r="D101" s="382"/>
      <c r="E101" s="382"/>
      <c r="F101" s="382"/>
      <c r="G101" s="382"/>
      <c r="H101" s="382"/>
      <c r="I101" s="382"/>
      <c r="J101" s="382"/>
      <c r="K101" s="382"/>
      <c r="L101" s="382"/>
      <c r="M101" s="382"/>
      <c r="N101" s="382"/>
      <c r="O101" s="382"/>
      <c r="P101" s="382"/>
      <c r="Q101" s="382"/>
      <c r="R101" s="382"/>
      <c r="S101" s="382"/>
      <c r="T101" s="382"/>
      <c r="U101" s="382"/>
      <c r="V101" s="382"/>
      <c r="W101" s="382"/>
      <c r="X101" s="382"/>
      <c r="Y101" s="382"/>
      <c r="Z101" s="382"/>
      <c r="AA101" s="123"/>
    </row>
    <row r="102" spans="1:30" ht="15" x14ac:dyDescent="0.2">
      <c r="A102" s="382" t="s">
        <v>9</v>
      </c>
      <c r="B102" s="382"/>
      <c r="C102" s="382"/>
      <c r="D102" s="382"/>
      <c r="E102" s="382"/>
      <c r="F102" s="382"/>
      <c r="G102" s="382"/>
      <c r="H102" s="382"/>
      <c r="I102" s="382"/>
      <c r="J102" s="382"/>
      <c r="K102" s="382"/>
      <c r="L102" s="382"/>
      <c r="M102" s="382"/>
      <c r="N102" s="382"/>
      <c r="O102" s="382"/>
      <c r="P102" s="382"/>
      <c r="Q102" s="382"/>
      <c r="R102" s="382"/>
      <c r="S102" s="382"/>
      <c r="T102" s="382"/>
      <c r="U102" s="382"/>
      <c r="V102" s="382"/>
      <c r="W102" s="382"/>
      <c r="X102" s="382"/>
      <c r="Y102" s="382"/>
      <c r="Z102" s="382"/>
      <c r="AA102" s="123"/>
    </row>
    <row r="103" spans="1:30" ht="15" x14ac:dyDescent="0.2">
      <c r="A103" s="382" t="s">
        <v>10</v>
      </c>
      <c r="B103" s="382"/>
      <c r="C103" s="382"/>
      <c r="D103" s="382"/>
      <c r="E103" s="382"/>
      <c r="F103" s="382"/>
      <c r="G103" s="382"/>
      <c r="H103" s="382"/>
      <c r="I103" s="382"/>
      <c r="J103" s="382"/>
      <c r="K103" s="382"/>
      <c r="L103" s="382"/>
      <c r="M103" s="382"/>
      <c r="N103" s="382"/>
      <c r="O103" s="382"/>
      <c r="P103" s="382"/>
      <c r="Q103" s="382"/>
      <c r="R103" s="382"/>
      <c r="S103" s="382"/>
      <c r="T103" s="382"/>
      <c r="U103" s="382"/>
      <c r="V103" s="382"/>
      <c r="W103" s="382"/>
      <c r="X103" s="382"/>
      <c r="Y103" s="382"/>
      <c r="Z103" s="382"/>
      <c r="AA103" s="124"/>
    </row>
    <row r="104" spans="1:30" ht="15" x14ac:dyDescent="0.2">
      <c r="A104" s="120"/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:30" ht="15" x14ac:dyDescent="0.2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:30" ht="15" x14ac:dyDescent="0.2">
      <c r="A106" s="122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</row>
    <row r="107" spans="1:30" s="130" customFormat="1" ht="68.25" customHeight="1" x14ac:dyDescent="0.2">
      <c r="A107" s="427" t="s">
        <v>0</v>
      </c>
      <c r="B107" s="427" t="s">
        <v>270</v>
      </c>
      <c r="C107" s="400" t="s">
        <v>1</v>
      </c>
      <c r="D107" s="400" t="s">
        <v>325</v>
      </c>
      <c r="E107" s="403" t="s">
        <v>19</v>
      </c>
      <c r="F107" s="404"/>
      <c r="G107" s="405"/>
      <c r="H107" s="403" t="s">
        <v>18</v>
      </c>
      <c r="I107" s="404"/>
      <c r="J107" s="405"/>
      <c r="K107" s="417" t="s">
        <v>573</v>
      </c>
      <c r="L107" s="418"/>
      <c r="M107" s="418"/>
      <c r="N107" s="417" t="s">
        <v>574</v>
      </c>
      <c r="O107" s="418"/>
      <c r="P107" s="418"/>
      <c r="Q107" s="417" t="s">
        <v>575</v>
      </c>
      <c r="R107" s="418"/>
      <c r="S107" s="418"/>
      <c r="T107" s="417" t="s">
        <v>17</v>
      </c>
      <c r="U107" s="418"/>
      <c r="V107" s="419"/>
      <c r="W107" s="417" t="s">
        <v>4</v>
      </c>
      <c r="X107" s="418"/>
      <c r="Y107" s="418"/>
      <c r="Z107" s="419"/>
      <c r="AA107" s="428" t="s">
        <v>292</v>
      </c>
    </row>
    <row r="108" spans="1:30" s="130" customFormat="1" ht="18" customHeight="1" x14ac:dyDescent="0.2">
      <c r="A108" s="427"/>
      <c r="B108" s="427"/>
      <c r="C108" s="400"/>
      <c r="D108" s="400"/>
      <c r="E108" s="406"/>
      <c r="F108" s="407"/>
      <c r="G108" s="408"/>
      <c r="H108" s="406"/>
      <c r="I108" s="407"/>
      <c r="J108" s="408"/>
      <c r="K108" s="423"/>
      <c r="L108" s="424"/>
      <c r="M108" s="424"/>
      <c r="N108" s="423"/>
      <c r="O108" s="424"/>
      <c r="P108" s="424"/>
      <c r="Q108" s="423"/>
      <c r="R108" s="424"/>
      <c r="S108" s="424"/>
      <c r="T108" s="420"/>
      <c r="U108" s="421"/>
      <c r="V108" s="422"/>
      <c r="W108" s="420"/>
      <c r="X108" s="421"/>
      <c r="Y108" s="421"/>
      <c r="Z108" s="422"/>
      <c r="AA108" s="429"/>
    </row>
    <row r="109" spans="1:30" s="130" customFormat="1" ht="15.75" customHeight="1" x14ac:dyDescent="0.2">
      <c r="A109" s="427"/>
      <c r="B109" s="427"/>
      <c r="C109" s="400"/>
      <c r="D109" s="400"/>
      <c r="E109" s="409"/>
      <c r="F109" s="410"/>
      <c r="G109" s="411"/>
      <c r="H109" s="409"/>
      <c r="I109" s="410"/>
      <c r="J109" s="411"/>
      <c r="K109" s="412" t="s">
        <v>572</v>
      </c>
      <c r="L109" s="413"/>
      <c r="M109" s="414"/>
      <c r="N109" s="412" t="s">
        <v>572</v>
      </c>
      <c r="O109" s="413"/>
      <c r="P109" s="414"/>
      <c r="Q109" s="412" t="s">
        <v>572</v>
      </c>
      <c r="R109" s="413"/>
      <c r="S109" s="414"/>
      <c r="T109" s="423"/>
      <c r="U109" s="424"/>
      <c r="V109" s="425"/>
      <c r="W109" s="423"/>
      <c r="X109" s="424"/>
      <c r="Y109" s="424"/>
      <c r="Z109" s="425"/>
      <c r="AA109" s="125"/>
    </row>
    <row r="110" spans="1:30" s="100" customFormat="1" ht="15.75" x14ac:dyDescent="0.25">
      <c r="A110" s="388">
        <v>1</v>
      </c>
      <c r="B110" s="388">
        <v>2</v>
      </c>
      <c r="C110" s="388">
        <v>3</v>
      </c>
      <c r="D110" s="388">
        <v>4</v>
      </c>
      <c r="E110" s="415">
        <v>5</v>
      </c>
      <c r="F110" s="426"/>
      <c r="G110" s="416"/>
      <c r="H110" s="415">
        <v>6</v>
      </c>
      <c r="I110" s="426"/>
      <c r="J110" s="416"/>
      <c r="K110" s="394">
        <v>7</v>
      </c>
      <c r="L110" s="395"/>
      <c r="M110" s="396"/>
      <c r="N110" s="394">
        <v>12</v>
      </c>
      <c r="O110" s="395"/>
      <c r="P110" s="396"/>
      <c r="Q110" s="397">
        <v>17</v>
      </c>
      <c r="R110" s="398"/>
      <c r="S110" s="399"/>
      <c r="T110" s="397">
        <v>22</v>
      </c>
      <c r="U110" s="398"/>
      <c r="V110" s="399"/>
      <c r="W110" s="397">
        <v>23</v>
      </c>
      <c r="X110" s="398"/>
      <c r="Y110" s="398"/>
      <c r="Z110" s="399"/>
      <c r="AA110" s="126"/>
    </row>
    <row r="111" spans="1:30" s="100" customFormat="1" ht="87" customHeight="1" x14ac:dyDescent="0.2">
      <c r="A111" s="391"/>
      <c r="B111" s="391"/>
      <c r="C111" s="391"/>
      <c r="D111" s="391"/>
      <c r="E111" s="392" t="s">
        <v>2</v>
      </c>
      <c r="F111" s="383"/>
      <c r="G111" s="389" t="s">
        <v>3</v>
      </c>
      <c r="H111" s="392" t="s">
        <v>2</v>
      </c>
      <c r="I111" s="383"/>
      <c r="J111" s="389" t="s">
        <v>3</v>
      </c>
      <c r="K111" s="392" t="s">
        <v>2</v>
      </c>
      <c r="L111" s="383"/>
      <c r="M111" s="388" t="s">
        <v>3</v>
      </c>
      <c r="N111" s="392" t="s">
        <v>2</v>
      </c>
      <c r="O111" s="383"/>
      <c r="P111" s="388" t="s">
        <v>3</v>
      </c>
      <c r="Q111" s="415" t="s">
        <v>13</v>
      </c>
      <c r="R111" s="416"/>
      <c r="S111" s="103" t="s">
        <v>14</v>
      </c>
      <c r="T111" s="392" t="s">
        <v>2</v>
      </c>
      <c r="U111" s="383"/>
      <c r="V111" s="383" t="s">
        <v>3</v>
      </c>
      <c r="W111" s="415" t="s">
        <v>16</v>
      </c>
      <c r="X111" s="416"/>
      <c r="Y111" s="385" t="s">
        <v>20</v>
      </c>
      <c r="Z111" s="103" t="s">
        <v>15</v>
      </c>
      <c r="AA111" s="127"/>
    </row>
    <row r="112" spans="1:30" s="100" customFormat="1" ht="15.75" x14ac:dyDescent="0.2">
      <c r="A112" s="389"/>
      <c r="B112" s="389"/>
      <c r="C112" s="389"/>
      <c r="D112" s="389"/>
      <c r="E112" s="393"/>
      <c r="F112" s="384"/>
      <c r="G112" s="390"/>
      <c r="H112" s="393"/>
      <c r="I112" s="384"/>
      <c r="J112" s="390"/>
      <c r="K112" s="393"/>
      <c r="L112" s="384"/>
      <c r="M112" s="389"/>
      <c r="N112" s="393"/>
      <c r="O112" s="384"/>
      <c r="P112" s="389"/>
      <c r="Q112" s="393" t="s">
        <v>2</v>
      </c>
      <c r="R112" s="384"/>
      <c r="S112" s="221" t="s">
        <v>3</v>
      </c>
      <c r="T112" s="393"/>
      <c r="U112" s="384"/>
      <c r="V112" s="384"/>
      <c r="W112" s="393" t="s">
        <v>2</v>
      </c>
      <c r="X112" s="384"/>
      <c r="Y112" s="386"/>
      <c r="Z112" s="221" t="s">
        <v>3</v>
      </c>
      <c r="AA112" s="127"/>
    </row>
    <row r="113" spans="1:30" ht="100.5" customHeight="1" x14ac:dyDescent="0.25">
      <c r="A113" s="68">
        <v>9</v>
      </c>
      <c r="B113" s="64" t="s">
        <v>112</v>
      </c>
      <c r="C113" s="14"/>
      <c r="D113" s="65" t="s">
        <v>363</v>
      </c>
      <c r="E113" s="295">
        <v>21.1</v>
      </c>
      <c r="F113" s="267" t="s">
        <v>251</v>
      </c>
      <c r="G113" s="270"/>
      <c r="H113" s="296">
        <v>28</v>
      </c>
      <c r="I113" s="267" t="s">
        <v>251</v>
      </c>
      <c r="J113" s="270">
        <f>SUM(J114:J115)</f>
        <v>5554540000</v>
      </c>
      <c r="K113" s="297">
        <v>23</v>
      </c>
      <c r="L113" s="267" t="s">
        <v>251</v>
      </c>
      <c r="M113" s="270">
        <f>SUM(M114:M115)</f>
        <v>1401608000</v>
      </c>
      <c r="N113" s="299">
        <f>SUM(N114:N115)</f>
        <v>29.52</v>
      </c>
      <c r="O113" s="300" t="s">
        <v>251</v>
      </c>
      <c r="P113" s="270">
        <f>SUM(P114:P115)</f>
        <v>1081364980</v>
      </c>
      <c r="Q113" s="281">
        <f>N113/K113*100</f>
        <v>128.34782608695653</v>
      </c>
      <c r="R113" s="276" t="s">
        <v>26</v>
      </c>
      <c r="S113" s="287">
        <f>P113/M113*100</f>
        <v>77.151741428416514</v>
      </c>
      <c r="T113" s="373">
        <f t="shared" ref="T113:T115" si="9">N113</f>
        <v>29.52</v>
      </c>
      <c r="U113" s="267" t="s">
        <v>251</v>
      </c>
      <c r="V113" s="364">
        <f t="shared" ref="V113:V115" si="10">P113</f>
        <v>1081364980</v>
      </c>
      <c r="W113" s="269"/>
      <c r="X113" s="269"/>
      <c r="Y113" s="269"/>
      <c r="Z113" s="269"/>
      <c r="AA113" s="105" t="s">
        <v>310</v>
      </c>
      <c r="AD113" s="131">
        <f>P113</f>
        <v>1081364980</v>
      </c>
    </row>
    <row r="114" spans="1:30" ht="135" x14ac:dyDescent="0.2">
      <c r="A114" s="63"/>
      <c r="B114" s="25"/>
      <c r="C114" s="14" t="s">
        <v>113</v>
      </c>
      <c r="D114" s="14" t="s">
        <v>252</v>
      </c>
      <c r="E114" s="132">
        <v>19.72</v>
      </c>
      <c r="F114" s="32" t="s">
        <v>251</v>
      </c>
      <c r="G114" s="9"/>
      <c r="H114" s="102">
        <v>26.6</v>
      </c>
      <c r="I114" s="32" t="s">
        <v>251</v>
      </c>
      <c r="J114" s="9">
        <v>1947865000</v>
      </c>
      <c r="K114" s="102">
        <v>23.9</v>
      </c>
      <c r="L114" s="32" t="s">
        <v>251</v>
      </c>
      <c r="M114" s="21">
        <v>479023000</v>
      </c>
      <c r="N114" s="132">
        <v>27.56</v>
      </c>
      <c r="O114" s="32" t="s">
        <v>251</v>
      </c>
      <c r="P114" s="23">
        <v>277351230</v>
      </c>
      <c r="Q114" s="57">
        <f>N114/K114*100</f>
        <v>115.31380753138076</v>
      </c>
      <c r="R114" s="18" t="s">
        <v>26</v>
      </c>
      <c r="S114" s="282">
        <f>P114/M114*100</f>
        <v>57.899355563302798</v>
      </c>
      <c r="T114" s="371">
        <f t="shared" si="9"/>
        <v>27.56</v>
      </c>
      <c r="U114" s="32" t="s">
        <v>251</v>
      </c>
      <c r="V114" s="240">
        <f t="shared" si="10"/>
        <v>277351230</v>
      </c>
      <c r="W114" s="8"/>
      <c r="X114" s="8"/>
      <c r="Y114" s="8"/>
      <c r="Z114" s="8"/>
      <c r="AA114" s="123"/>
      <c r="AD114" s="131">
        <f>P114</f>
        <v>277351230</v>
      </c>
    </row>
    <row r="115" spans="1:30" ht="100.5" customHeight="1" x14ac:dyDescent="0.2">
      <c r="A115" s="63"/>
      <c r="B115" s="25"/>
      <c r="C115" s="14" t="s">
        <v>114</v>
      </c>
      <c r="D115" s="14" t="s">
        <v>253</v>
      </c>
      <c r="E115" s="133">
        <v>1.39</v>
      </c>
      <c r="F115" s="32" t="s">
        <v>251</v>
      </c>
      <c r="G115" s="9"/>
      <c r="H115" s="102">
        <v>1.47</v>
      </c>
      <c r="I115" s="32" t="s">
        <v>251</v>
      </c>
      <c r="J115" s="9">
        <v>3606675000</v>
      </c>
      <c r="K115" s="102">
        <v>1.4</v>
      </c>
      <c r="L115" s="32" t="s">
        <v>251</v>
      </c>
      <c r="M115" s="21">
        <v>922585000</v>
      </c>
      <c r="N115" s="133">
        <v>1.96</v>
      </c>
      <c r="O115" s="32" t="s">
        <v>251</v>
      </c>
      <c r="P115" s="23">
        <v>804013750</v>
      </c>
      <c r="Q115" s="57">
        <f>N115/K115*100</f>
        <v>140</v>
      </c>
      <c r="R115" s="18" t="s">
        <v>26</v>
      </c>
      <c r="S115" s="282">
        <f>P115/M115*100</f>
        <v>87.147932168851654</v>
      </c>
      <c r="T115" s="371">
        <f t="shared" si="9"/>
        <v>1.96</v>
      </c>
      <c r="U115" s="32" t="s">
        <v>251</v>
      </c>
      <c r="V115" s="240">
        <f t="shared" si="10"/>
        <v>804013750</v>
      </c>
      <c r="W115" s="8"/>
      <c r="X115" s="8"/>
      <c r="Y115" s="8"/>
      <c r="Z115" s="8"/>
      <c r="AA115" s="123"/>
      <c r="AD115" s="131">
        <f>P115</f>
        <v>804013750</v>
      </c>
    </row>
    <row r="116" spans="1:30" ht="15" x14ac:dyDescent="0.2">
      <c r="A116" s="387" t="s">
        <v>5</v>
      </c>
      <c r="B116" s="387"/>
      <c r="C116" s="387"/>
      <c r="D116" s="387"/>
      <c r="E116" s="387"/>
      <c r="F116" s="387"/>
      <c r="G116" s="387"/>
      <c r="H116" s="387"/>
      <c r="I116" s="387"/>
      <c r="J116" s="387"/>
      <c r="K116" s="387"/>
      <c r="L116" s="387"/>
      <c r="M116" s="387"/>
      <c r="N116" s="387"/>
      <c r="O116" s="387"/>
      <c r="P116" s="387"/>
      <c r="Q116" s="118">
        <f>AVERAGE(Q113:Q115)</f>
        <v>127.88721120611244</v>
      </c>
      <c r="R116" s="119"/>
      <c r="S116" s="118"/>
      <c r="T116" s="99"/>
      <c r="U116" s="99"/>
      <c r="V116" s="99"/>
      <c r="W116" s="99"/>
      <c r="X116" s="99"/>
      <c r="Y116" s="99"/>
      <c r="Z116" s="99"/>
      <c r="AA116" s="123"/>
    </row>
    <row r="117" spans="1:30" ht="15" x14ac:dyDescent="0.2">
      <c r="A117" s="387" t="s">
        <v>6</v>
      </c>
      <c r="B117" s="387"/>
      <c r="C117" s="387"/>
      <c r="D117" s="387"/>
      <c r="E117" s="387"/>
      <c r="F117" s="387"/>
      <c r="G117" s="387"/>
      <c r="H117" s="387"/>
      <c r="I117" s="387"/>
      <c r="J117" s="387"/>
      <c r="K117" s="387"/>
      <c r="L117" s="387"/>
      <c r="M117" s="387"/>
      <c r="N117" s="387"/>
      <c r="O117" s="387"/>
      <c r="P117" s="387"/>
      <c r="Q117" s="191" t="str">
        <f>IF(Q116&gt;=91,"Sangat Tinggi",IF(Q116&gt;=76,"Tinggi",IF(Q116&gt;=66,"Sedang",IF(Q116&gt;=51,"Rendah",IF(Q116&lt;=50,"Sangat Rendah")))))</f>
        <v>Sangat Tinggi</v>
      </c>
      <c r="R117" s="119"/>
      <c r="S117" s="99"/>
      <c r="T117" s="99"/>
      <c r="U117" s="99"/>
      <c r="V117" s="99"/>
      <c r="W117" s="99"/>
      <c r="X117" s="99"/>
      <c r="Y117" s="99"/>
      <c r="Z117" s="99"/>
      <c r="AA117" s="123"/>
    </row>
    <row r="118" spans="1:30" ht="15" x14ac:dyDescent="0.2">
      <c r="A118" s="382" t="s">
        <v>7</v>
      </c>
      <c r="B118" s="382"/>
      <c r="C118" s="382"/>
      <c r="D118" s="382"/>
      <c r="E118" s="382"/>
      <c r="F118" s="382"/>
      <c r="G118" s="382"/>
      <c r="H118" s="382"/>
      <c r="I118" s="382"/>
      <c r="J118" s="382"/>
      <c r="K118" s="382"/>
      <c r="L118" s="382"/>
      <c r="M118" s="382"/>
      <c r="N118" s="382"/>
      <c r="O118" s="382"/>
      <c r="P118" s="382"/>
      <c r="Q118" s="382"/>
      <c r="R118" s="382"/>
      <c r="S118" s="382"/>
      <c r="T118" s="382"/>
      <c r="U118" s="382"/>
      <c r="V118" s="382"/>
      <c r="W118" s="382"/>
      <c r="X118" s="382"/>
      <c r="Y118" s="382"/>
      <c r="Z118" s="382"/>
      <c r="AA118" s="123"/>
    </row>
    <row r="119" spans="1:30" ht="15" x14ac:dyDescent="0.2">
      <c r="A119" s="382" t="s">
        <v>8</v>
      </c>
      <c r="B119" s="382"/>
      <c r="C119" s="382"/>
      <c r="D119" s="382"/>
      <c r="E119" s="382"/>
      <c r="F119" s="382"/>
      <c r="G119" s="382"/>
      <c r="H119" s="382"/>
      <c r="I119" s="382"/>
      <c r="J119" s="382"/>
      <c r="K119" s="382"/>
      <c r="L119" s="382"/>
      <c r="M119" s="382"/>
      <c r="N119" s="382"/>
      <c r="O119" s="382"/>
      <c r="P119" s="382"/>
      <c r="Q119" s="382"/>
      <c r="R119" s="382"/>
      <c r="S119" s="382"/>
      <c r="T119" s="382"/>
      <c r="U119" s="382"/>
      <c r="V119" s="382"/>
      <c r="W119" s="382"/>
      <c r="X119" s="382"/>
      <c r="Y119" s="382"/>
      <c r="Z119" s="382"/>
      <c r="AA119" s="123"/>
    </row>
    <row r="120" spans="1:30" ht="15" x14ac:dyDescent="0.2">
      <c r="A120" s="382" t="s">
        <v>9</v>
      </c>
      <c r="B120" s="382"/>
      <c r="C120" s="382"/>
      <c r="D120" s="382"/>
      <c r="E120" s="382"/>
      <c r="F120" s="382"/>
      <c r="G120" s="38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382"/>
      <c r="U120" s="382"/>
      <c r="V120" s="382"/>
      <c r="W120" s="382"/>
      <c r="X120" s="382"/>
      <c r="Y120" s="382"/>
      <c r="Z120" s="382"/>
      <c r="AA120" s="123"/>
    </row>
    <row r="121" spans="1:30" ht="15" x14ac:dyDescent="0.2">
      <c r="A121" s="382" t="s">
        <v>10</v>
      </c>
      <c r="B121" s="382"/>
      <c r="C121" s="382"/>
      <c r="D121" s="382"/>
      <c r="E121" s="382"/>
      <c r="F121" s="382"/>
      <c r="G121" s="382"/>
      <c r="H121" s="382"/>
      <c r="I121" s="382"/>
      <c r="J121" s="382"/>
      <c r="K121" s="382"/>
      <c r="L121" s="382"/>
      <c r="M121" s="382"/>
      <c r="N121" s="382"/>
      <c r="O121" s="382"/>
      <c r="P121" s="382"/>
      <c r="Q121" s="382"/>
      <c r="R121" s="382"/>
      <c r="S121" s="382"/>
      <c r="T121" s="382"/>
      <c r="U121" s="382"/>
      <c r="V121" s="382"/>
      <c r="W121" s="382"/>
      <c r="X121" s="382"/>
      <c r="Y121" s="382"/>
      <c r="Z121" s="382"/>
      <c r="AA121" s="124"/>
    </row>
    <row r="122" spans="1:30" ht="15" x14ac:dyDescent="0.2">
      <c r="A122" s="120"/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:30" ht="15" x14ac:dyDescent="0.2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:30" ht="15" x14ac:dyDescent="0.2">
      <c r="A124" s="122"/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</row>
    <row r="125" spans="1:30" s="130" customFormat="1" ht="68.25" customHeight="1" x14ac:dyDescent="0.2">
      <c r="A125" s="427" t="s">
        <v>0</v>
      </c>
      <c r="B125" s="427" t="s">
        <v>270</v>
      </c>
      <c r="C125" s="400" t="s">
        <v>1</v>
      </c>
      <c r="D125" s="400" t="s">
        <v>325</v>
      </c>
      <c r="E125" s="403" t="s">
        <v>19</v>
      </c>
      <c r="F125" s="404"/>
      <c r="G125" s="405"/>
      <c r="H125" s="403" t="s">
        <v>18</v>
      </c>
      <c r="I125" s="404"/>
      <c r="J125" s="405"/>
      <c r="K125" s="417" t="s">
        <v>573</v>
      </c>
      <c r="L125" s="418"/>
      <c r="M125" s="418"/>
      <c r="N125" s="417" t="s">
        <v>574</v>
      </c>
      <c r="O125" s="418"/>
      <c r="P125" s="418"/>
      <c r="Q125" s="417" t="s">
        <v>575</v>
      </c>
      <c r="R125" s="418"/>
      <c r="S125" s="418"/>
      <c r="T125" s="417" t="s">
        <v>17</v>
      </c>
      <c r="U125" s="418"/>
      <c r="V125" s="419"/>
      <c r="W125" s="417" t="s">
        <v>4</v>
      </c>
      <c r="X125" s="418"/>
      <c r="Y125" s="418"/>
      <c r="Z125" s="419"/>
      <c r="AA125" s="428" t="s">
        <v>292</v>
      </c>
    </row>
    <row r="126" spans="1:30" s="130" customFormat="1" ht="18" customHeight="1" x14ac:dyDescent="0.2">
      <c r="A126" s="427"/>
      <c r="B126" s="427"/>
      <c r="C126" s="400"/>
      <c r="D126" s="400"/>
      <c r="E126" s="406"/>
      <c r="F126" s="407"/>
      <c r="G126" s="408"/>
      <c r="H126" s="406"/>
      <c r="I126" s="407"/>
      <c r="J126" s="408"/>
      <c r="K126" s="423"/>
      <c r="L126" s="424"/>
      <c r="M126" s="424"/>
      <c r="N126" s="423"/>
      <c r="O126" s="424"/>
      <c r="P126" s="424"/>
      <c r="Q126" s="423"/>
      <c r="R126" s="424"/>
      <c r="S126" s="424"/>
      <c r="T126" s="420"/>
      <c r="U126" s="421"/>
      <c r="V126" s="422"/>
      <c r="W126" s="420"/>
      <c r="X126" s="421"/>
      <c r="Y126" s="421"/>
      <c r="Z126" s="422"/>
      <c r="AA126" s="429"/>
    </row>
    <row r="127" spans="1:30" s="130" customFormat="1" ht="15.75" customHeight="1" x14ac:dyDescent="0.2">
      <c r="A127" s="427"/>
      <c r="B127" s="427"/>
      <c r="C127" s="400"/>
      <c r="D127" s="400"/>
      <c r="E127" s="409"/>
      <c r="F127" s="410"/>
      <c r="G127" s="411"/>
      <c r="H127" s="409"/>
      <c r="I127" s="410"/>
      <c r="J127" s="411"/>
      <c r="K127" s="412" t="s">
        <v>572</v>
      </c>
      <c r="L127" s="413"/>
      <c r="M127" s="414"/>
      <c r="N127" s="412" t="s">
        <v>572</v>
      </c>
      <c r="O127" s="413"/>
      <c r="P127" s="414"/>
      <c r="Q127" s="412" t="s">
        <v>572</v>
      </c>
      <c r="R127" s="413"/>
      <c r="S127" s="414"/>
      <c r="T127" s="423"/>
      <c r="U127" s="424"/>
      <c r="V127" s="425"/>
      <c r="W127" s="423"/>
      <c r="X127" s="424"/>
      <c r="Y127" s="424"/>
      <c r="Z127" s="425"/>
      <c r="AA127" s="125"/>
    </row>
    <row r="128" spans="1:30" s="100" customFormat="1" ht="15.75" x14ac:dyDescent="0.25">
      <c r="A128" s="388">
        <v>1</v>
      </c>
      <c r="B128" s="388">
        <v>2</v>
      </c>
      <c r="C128" s="388">
        <v>3</v>
      </c>
      <c r="D128" s="388">
        <v>4</v>
      </c>
      <c r="E128" s="415">
        <v>5</v>
      </c>
      <c r="F128" s="426"/>
      <c r="G128" s="416"/>
      <c r="H128" s="415">
        <v>6</v>
      </c>
      <c r="I128" s="426"/>
      <c r="J128" s="416"/>
      <c r="K128" s="394">
        <v>7</v>
      </c>
      <c r="L128" s="395"/>
      <c r="M128" s="396"/>
      <c r="N128" s="394">
        <v>12</v>
      </c>
      <c r="O128" s="395"/>
      <c r="P128" s="396"/>
      <c r="Q128" s="397">
        <v>17</v>
      </c>
      <c r="R128" s="398"/>
      <c r="S128" s="399"/>
      <c r="T128" s="397">
        <v>22</v>
      </c>
      <c r="U128" s="398"/>
      <c r="V128" s="399"/>
      <c r="W128" s="397">
        <v>23</v>
      </c>
      <c r="X128" s="398"/>
      <c r="Y128" s="398"/>
      <c r="Z128" s="399"/>
      <c r="AA128" s="126"/>
    </row>
    <row r="129" spans="1:30" s="100" customFormat="1" ht="87" customHeight="1" x14ac:dyDescent="0.2">
      <c r="A129" s="391"/>
      <c r="B129" s="391"/>
      <c r="C129" s="391"/>
      <c r="D129" s="391"/>
      <c r="E129" s="392" t="s">
        <v>2</v>
      </c>
      <c r="F129" s="383"/>
      <c r="G129" s="389" t="s">
        <v>3</v>
      </c>
      <c r="H129" s="392" t="s">
        <v>2</v>
      </c>
      <c r="I129" s="383"/>
      <c r="J129" s="389" t="s">
        <v>3</v>
      </c>
      <c r="K129" s="392" t="s">
        <v>2</v>
      </c>
      <c r="L129" s="383"/>
      <c r="M129" s="388" t="s">
        <v>3</v>
      </c>
      <c r="N129" s="392" t="s">
        <v>2</v>
      </c>
      <c r="O129" s="383"/>
      <c r="P129" s="388" t="s">
        <v>3</v>
      </c>
      <c r="Q129" s="415" t="s">
        <v>13</v>
      </c>
      <c r="R129" s="416"/>
      <c r="S129" s="103" t="s">
        <v>14</v>
      </c>
      <c r="T129" s="392" t="s">
        <v>2</v>
      </c>
      <c r="U129" s="383"/>
      <c r="V129" s="383" t="s">
        <v>3</v>
      </c>
      <c r="W129" s="415" t="s">
        <v>16</v>
      </c>
      <c r="X129" s="416"/>
      <c r="Y129" s="385" t="s">
        <v>20</v>
      </c>
      <c r="Z129" s="103" t="s">
        <v>15</v>
      </c>
      <c r="AA129" s="127"/>
    </row>
    <row r="130" spans="1:30" s="100" customFormat="1" ht="15.75" x14ac:dyDescent="0.2">
      <c r="A130" s="389"/>
      <c r="B130" s="389"/>
      <c r="C130" s="389"/>
      <c r="D130" s="389"/>
      <c r="E130" s="393"/>
      <c r="F130" s="384"/>
      <c r="G130" s="390"/>
      <c r="H130" s="393"/>
      <c r="I130" s="384"/>
      <c r="J130" s="390"/>
      <c r="K130" s="393"/>
      <c r="L130" s="384"/>
      <c r="M130" s="389"/>
      <c r="N130" s="393"/>
      <c r="O130" s="384"/>
      <c r="P130" s="389"/>
      <c r="Q130" s="393" t="s">
        <v>2</v>
      </c>
      <c r="R130" s="384"/>
      <c r="S130" s="221" t="s">
        <v>3</v>
      </c>
      <c r="T130" s="393"/>
      <c r="U130" s="384"/>
      <c r="V130" s="384"/>
      <c r="W130" s="393" t="s">
        <v>2</v>
      </c>
      <c r="X130" s="384"/>
      <c r="Y130" s="386"/>
      <c r="Z130" s="221" t="s">
        <v>3</v>
      </c>
      <c r="AA130" s="127"/>
    </row>
    <row r="131" spans="1:30" ht="100.5" customHeight="1" x14ac:dyDescent="0.25">
      <c r="A131" s="68">
        <v>10</v>
      </c>
      <c r="B131" s="64" t="s">
        <v>115</v>
      </c>
      <c r="C131" s="14"/>
      <c r="D131" s="65" t="s">
        <v>364</v>
      </c>
      <c r="E131" s="281">
        <v>3</v>
      </c>
      <c r="F131" s="276" t="s">
        <v>26</v>
      </c>
      <c r="G131" s="270"/>
      <c r="H131" s="281">
        <v>7</v>
      </c>
      <c r="I131" s="276" t="s">
        <v>26</v>
      </c>
      <c r="J131" s="270">
        <f>SUM(J132:J133)</f>
        <v>2722620000</v>
      </c>
      <c r="K131" s="281">
        <v>4.8</v>
      </c>
      <c r="L131" s="276" t="s">
        <v>26</v>
      </c>
      <c r="M131" s="270">
        <f>SUM(M132:M133)</f>
        <v>126168000</v>
      </c>
      <c r="N131" s="373">
        <f>(2455-976)/976*100</f>
        <v>151.53688524590163</v>
      </c>
      <c r="O131" s="276" t="s">
        <v>26</v>
      </c>
      <c r="P131" s="270">
        <f>SUM(P132:P133)</f>
        <v>117681500</v>
      </c>
      <c r="Q131" s="304">
        <f>N131/K131*100</f>
        <v>3157.0184426229507</v>
      </c>
      <c r="R131" s="276" t="s">
        <v>26</v>
      </c>
      <c r="S131" s="287">
        <f>P131/M131*100</f>
        <v>93.273651005009199</v>
      </c>
      <c r="T131" s="373">
        <f t="shared" ref="T131:T133" si="11">N131</f>
        <v>151.53688524590163</v>
      </c>
      <c r="U131" s="267" t="s">
        <v>26</v>
      </c>
      <c r="V131" s="364">
        <f t="shared" ref="V131:V133" si="12">P131</f>
        <v>117681500</v>
      </c>
      <c r="W131" s="269"/>
      <c r="X131" s="269"/>
      <c r="Y131" s="269"/>
      <c r="Z131" s="269"/>
      <c r="AA131" s="105" t="s">
        <v>311</v>
      </c>
      <c r="AD131" s="131">
        <f>P131</f>
        <v>117681500</v>
      </c>
    </row>
    <row r="132" spans="1:30" ht="60" x14ac:dyDescent="0.2">
      <c r="A132" s="63"/>
      <c r="B132" s="25"/>
      <c r="C132" s="14" t="s">
        <v>63</v>
      </c>
      <c r="D132" s="14" t="s">
        <v>584</v>
      </c>
      <c r="E132" s="101" t="s">
        <v>597</v>
      </c>
      <c r="F132" s="12" t="s">
        <v>254</v>
      </c>
      <c r="G132" s="9"/>
      <c r="H132" s="101" t="s">
        <v>255</v>
      </c>
      <c r="I132" s="12" t="s">
        <v>254</v>
      </c>
      <c r="J132" s="9">
        <v>620565000</v>
      </c>
      <c r="K132" s="101" t="s">
        <v>569</v>
      </c>
      <c r="L132" s="12" t="s">
        <v>254</v>
      </c>
      <c r="M132" s="21">
        <v>124113000</v>
      </c>
      <c r="N132" s="132" t="s">
        <v>596</v>
      </c>
      <c r="O132" s="12" t="s">
        <v>254</v>
      </c>
      <c r="P132" s="23">
        <v>115626500</v>
      </c>
      <c r="Q132" s="217">
        <f>N132/K132*100</f>
        <v>255.02413793103446</v>
      </c>
      <c r="R132" s="18" t="s">
        <v>26</v>
      </c>
      <c r="S132" s="282">
        <f>P132/M132*100</f>
        <v>93.162279535584503</v>
      </c>
      <c r="T132" s="374" t="str">
        <f t="shared" si="11"/>
        <v>1.479.140.000.000</v>
      </c>
      <c r="U132" s="12" t="s">
        <v>254</v>
      </c>
      <c r="V132" s="240">
        <f t="shared" si="12"/>
        <v>115626500</v>
      </c>
      <c r="W132" s="8"/>
      <c r="X132" s="8"/>
      <c r="Y132" s="8"/>
      <c r="Z132" s="8"/>
      <c r="AA132" s="123"/>
      <c r="AC132" s="195"/>
      <c r="AD132" s="131">
        <f>P132</f>
        <v>115626500</v>
      </c>
    </row>
    <row r="133" spans="1:30" ht="186" customHeight="1" x14ac:dyDescent="0.2">
      <c r="A133" s="63"/>
      <c r="B133" s="25"/>
      <c r="C133" s="14" t="s">
        <v>116</v>
      </c>
      <c r="D133" s="14" t="s">
        <v>307</v>
      </c>
      <c r="E133" s="90">
        <v>20</v>
      </c>
      <c r="F133" s="18" t="s">
        <v>26</v>
      </c>
      <c r="G133" s="9"/>
      <c r="H133" s="90">
        <v>100</v>
      </c>
      <c r="I133" s="18" t="s">
        <v>26</v>
      </c>
      <c r="J133" s="9">
        <v>2102055000</v>
      </c>
      <c r="K133" s="90">
        <v>55</v>
      </c>
      <c r="L133" s="18" t="s">
        <v>26</v>
      </c>
      <c r="M133" s="21">
        <v>2055000</v>
      </c>
      <c r="N133" s="57">
        <v>60</v>
      </c>
      <c r="O133" s="18" t="s">
        <v>26</v>
      </c>
      <c r="P133" s="23">
        <v>2055000</v>
      </c>
      <c r="Q133" s="217">
        <f>N133/K133*100</f>
        <v>109.09090909090908</v>
      </c>
      <c r="R133" s="18" t="s">
        <v>26</v>
      </c>
      <c r="S133" s="282">
        <f>P133/M133*100</f>
        <v>100</v>
      </c>
      <c r="T133" s="374">
        <f t="shared" si="11"/>
        <v>60</v>
      </c>
      <c r="U133" s="18" t="s">
        <v>26</v>
      </c>
      <c r="V133" s="240">
        <f t="shared" si="12"/>
        <v>2055000</v>
      </c>
      <c r="W133" s="8"/>
      <c r="X133" s="8"/>
      <c r="Y133" s="8"/>
      <c r="Z133" s="8"/>
      <c r="AA133" s="123"/>
      <c r="AD133" s="131">
        <f>P133</f>
        <v>2055000</v>
      </c>
    </row>
    <row r="134" spans="1:30" ht="15" x14ac:dyDescent="0.2">
      <c r="A134" s="387" t="s">
        <v>5</v>
      </c>
      <c r="B134" s="387"/>
      <c r="C134" s="387"/>
      <c r="D134" s="387"/>
      <c r="E134" s="387"/>
      <c r="F134" s="387"/>
      <c r="G134" s="387"/>
      <c r="H134" s="387"/>
      <c r="I134" s="387"/>
      <c r="J134" s="387"/>
      <c r="K134" s="387"/>
      <c r="L134" s="387"/>
      <c r="M134" s="387"/>
      <c r="N134" s="387"/>
      <c r="O134" s="387"/>
      <c r="P134" s="387"/>
      <c r="Q134" s="118">
        <f>AVERAGE(Q131:Q133)</f>
        <v>1173.7111632149647</v>
      </c>
      <c r="R134" s="119"/>
      <c r="S134" s="118"/>
      <c r="T134" s="99"/>
      <c r="U134" s="99"/>
      <c r="V134" s="99"/>
      <c r="W134" s="99"/>
      <c r="X134" s="99"/>
      <c r="Y134" s="99"/>
      <c r="Z134" s="99"/>
      <c r="AA134" s="123"/>
    </row>
    <row r="135" spans="1:30" ht="15" x14ac:dyDescent="0.2">
      <c r="A135" s="387" t="s">
        <v>6</v>
      </c>
      <c r="B135" s="387"/>
      <c r="C135" s="387"/>
      <c r="D135" s="387"/>
      <c r="E135" s="387"/>
      <c r="F135" s="387"/>
      <c r="G135" s="387"/>
      <c r="H135" s="387"/>
      <c r="I135" s="387"/>
      <c r="J135" s="387"/>
      <c r="K135" s="387"/>
      <c r="L135" s="387"/>
      <c r="M135" s="387"/>
      <c r="N135" s="387"/>
      <c r="O135" s="387"/>
      <c r="P135" s="387"/>
      <c r="Q135" s="191" t="str">
        <f>IF(Q134&gt;=91,"Sangat Tinggi",IF(Q134&gt;=76,"Tinggi",IF(Q134&gt;=66,"Sedang",IF(Q134&gt;=51,"Rendah",IF(Q134&lt;=50,"Sangat Rendah")))))</f>
        <v>Sangat Tinggi</v>
      </c>
      <c r="R135" s="119"/>
      <c r="S135" s="99"/>
      <c r="T135" s="99"/>
      <c r="U135" s="99"/>
      <c r="V135" s="99"/>
      <c r="W135" s="99"/>
      <c r="X135" s="99"/>
      <c r="Y135" s="99"/>
      <c r="Z135" s="99"/>
      <c r="AA135" s="123"/>
    </row>
    <row r="136" spans="1:30" ht="15" x14ac:dyDescent="0.2">
      <c r="A136" s="382" t="s">
        <v>7</v>
      </c>
      <c r="B136" s="382"/>
      <c r="C136" s="382"/>
      <c r="D136" s="382"/>
      <c r="E136" s="382"/>
      <c r="F136" s="382"/>
      <c r="G136" s="382"/>
      <c r="H136" s="382"/>
      <c r="I136" s="382"/>
      <c r="J136" s="382"/>
      <c r="K136" s="382"/>
      <c r="L136" s="382"/>
      <c r="M136" s="382"/>
      <c r="N136" s="382"/>
      <c r="O136" s="382"/>
      <c r="P136" s="382"/>
      <c r="Q136" s="382"/>
      <c r="R136" s="382"/>
      <c r="S136" s="382"/>
      <c r="T136" s="382"/>
      <c r="U136" s="382"/>
      <c r="V136" s="382"/>
      <c r="W136" s="382"/>
      <c r="X136" s="382"/>
      <c r="Y136" s="382"/>
      <c r="Z136" s="382"/>
      <c r="AA136" s="123"/>
    </row>
    <row r="137" spans="1:30" ht="15" x14ac:dyDescent="0.2">
      <c r="A137" s="382" t="s">
        <v>8</v>
      </c>
      <c r="B137" s="382"/>
      <c r="C137" s="382"/>
      <c r="D137" s="382"/>
      <c r="E137" s="382"/>
      <c r="F137" s="382"/>
      <c r="G137" s="382"/>
      <c r="H137" s="382"/>
      <c r="I137" s="382"/>
      <c r="J137" s="382"/>
      <c r="K137" s="382"/>
      <c r="L137" s="382"/>
      <c r="M137" s="382"/>
      <c r="N137" s="382"/>
      <c r="O137" s="382"/>
      <c r="P137" s="382"/>
      <c r="Q137" s="382"/>
      <c r="R137" s="382"/>
      <c r="S137" s="382"/>
      <c r="T137" s="382"/>
      <c r="U137" s="382"/>
      <c r="V137" s="382"/>
      <c r="W137" s="382"/>
      <c r="X137" s="382"/>
      <c r="Y137" s="382"/>
      <c r="Z137" s="382"/>
      <c r="AA137" s="123"/>
    </row>
    <row r="138" spans="1:30" ht="15" x14ac:dyDescent="0.2">
      <c r="A138" s="382" t="s">
        <v>9</v>
      </c>
      <c r="B138" s="382"/>
      <c r="C138" s="382"/>
      <c r="D138" s="382"/>
      <c r="E138" s="382"/>
      <c r="F138" s="382"/>
      <c r="G138" s="382"/>
      <c r="H138" s="382"/>
      <c r="I138" s="382"/>
      <c r="J138" s="382"/>
      <c r="K138" s="382"/>
      <c r="L138" s="382"/>
      <c r="M138" s="382"/>
      <c r="N138" s="382"/>
      <c r="O138" s="382"/>
      <c r="P138" s="382"/>
      <c r="Q138" s="382"/>
      <c r="R138" s="382"/>
      <c r="S138" s="382"/>
      <c r="T138" s="382"/>
      <c r="U138" s="382"/>
      <c r="V138" s="382"/>
      <c r="W138" s="382"/>
      <c r="X138" s="382"/>
      <c r="Y138" s="382"/>
      <c r="Z138" s="382"/>
      <c r="AA138" s="123"/>
    </row>
    <row r="139" spans="1:30" ht="15" x14ac:dyDescent="0.2">
      <c r="A139" s="382" t="s">
        <v>10</v>
      </c>
      <c r="B139" s="382"/>
      <c r="C139" s="382"/>
      <c r="D139" s="382"/>
      <c r="E139" s="382"/>
      <c r="F139" s="382"/>
      <c r="G139" s="382"/>
      <c r="H139" s="382"/>
      <c r="I139" s="382"/>
      <c r="J139" s="382"/>
      <c r="K139" s="382"/>
      <c r="L139" s="382"/>
      <c r="M139" s="382"/>
      <c r="N139" s="382"/>
      <c r="O139" s="382"/>
      <c r="P139" s="382"/>
      <c r="Q139" s="382"/>
      <c r="R139" s="382"/>
      <c r="S139" s="382"/>
      <c r="T139" s="382"/>
      <c r="U139" s="382"/>
      <c r="V139" s="382"/>
      <c r="W139" s="382"/>
      <c r="X139" s="382"/>
      <c r="Y139" s="382"/>
      <c r="Z139" s="382"/>
      <c r="AA139" s="124"/>
    </row>
    <row r="140" spans="1:30" ht="15" x14ac:dyDescent="0.2">
      <c r="A140" s="120"/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:30" ht="15" x14ac:dyDescent="0.2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:30" ht="15" x14ac:dyDescent="0.2">
      <c r="A142" s="122"/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  <c r="U142" s="122"/>
      <c r="V142" s="122"/>
      <c r="W142" s="122"/>
      <c r="X142" s="122"/>
      <c r="Y142" s="122"/>
      <c r="Z142" s="122"/>
    </row>
    <row r="143" spans="1:30" s="130" customFormat="1" ht="68.25" customHeight="1" x14ac:dyDescent="0.2">
      <c r="A143" s="427" t="s">
        <v>0</v>
      </c>
      <c r="B143" s="427" t="s">
        <v>270</v>
      </c>
      <c r="C143" s="400" t="s">
        <v>1</v>
      </c>
      <c r="D143" s="400" t="s">
        <v>325</v>
      </c>
      <c r="E143" s="403" t="s">
        <v>19</v>
      </c>
      <c r="F143" s="404"/>
      <c r="G143" s="405"/>
      <c r="H143" s="403" t="s">
        <v>18</v>
      </c>
      <c r="I143" s="404"/>
      <c r="J143" s="405"/>
      <c r="K143" s="417" t="s">
        <v>573</v>
      </c>
      <c r="L143" s="418"/>
      <c r="M143" s="418"/>
      <c r="N143" s="417" t="s">
        <v>574</v>
      </c>
      <c r="O143" s="418"/>
      <c r="P143" s="418"/>
      <c r="Q143" s="417" t="s">
        <v>575</v>
      </c>
      <c r="R143" s="418"/>
      <c r="S143" s="418"/>
      <c r="T143" s="417" t="s">
        <v>17</v>
      </c>
      <c r="U143" s="418"/>
      <c r="V143" s="419"/>
      <c r="W143" s="417" t="s">
        <v>4</v>
      </c>
      <c r="X143" s="418"/>
      <c r="Y143" s="418"/>
      <c r="Z143" s="419"/>
      <c r="AA143" s="428" t="s">
        <v>292</v>
      </c>
    </row>
    <row r="144" spans="1:30" s="130" customFormat="1" ht="18" customHeight="1" x14ac:dyDescent="0.2">
      <c r="A144" s="427"/>
      <c r="B144" s="427"/>
      <c r="C144" s="400"/>
      <c r="D144" s="400"/>
      <c r="E144" s="406"/>
      <c r="F144" s="407"/>
      <c r="G144" s="408"/>
      <c r="H144" s="406"/>
      <c r="I144" s="407"/>
      <c r="J144" s="408"/>
      <c r="K144" s="423"/>
      <c r="L144" s="424"/>
      <c r="M144" s="424"/>
      <c r="N144" s="423"/>
      <c r="O144" s="424"/>
      <c r="P144" s="424"/>
      <c r="Q144" s="423"/>
      <c r="R144" s="424"/>
      <c r="S144" s="424"/>
      <c r="T144" s="420"/>
      <c r="U144" s="421"/>
      <c r="V144" s="422"/>
      <c r="W144" s="420"/>
      <c r="X144" s="421"/>
      <c r="Y144" s="421"/>
      <c r="Z144" s="422"/>
      <c r="AA144" s="429"/>
    </row>
    <row r="145" spans="1:30" s="130" customFormat="1" ht="15.75" customHeight="1" x14ac:dyDescent="0.2">
      <c r="A145" s="427"/>
      <c r="B145" s="427"/>
      <c r="C145" s="400"/>
      <c r="D145" s="400"/>
      <c r="E145" s="409"/>
      <c r="F145" s="410"/>
      <c r="G145" s="411"/>
      <c r="H145" s="409"/>
      <c r="I145" s="410"/>
      <c r="J145" s="411"/>
      <c r="K145" s="412" t="s">
        <v>572</v>
      </c>
      <c r="L145" s="413"/>
      <c r="M145" s="414"/>
      <c r="N145" s="412" t="s">
        <v>572</v>
      </c>
      <c r="O145" s="413"/>
      <c r="P145" s="414"/>
      <c r="Q145" s="412" t="s">
        <v>572</v>
      </c>
      <c r="R145" s="413"/>
      <c r="S145" s="414"/>
      <c r="T145" s="423"/>
      <c r="U145" s="424"/>
      <c r="V145" s="425"/>
      <c r="W145" s="423"/>
      <c r="X145" s="424"/>
      <c r="Y145" s="424"/>
      <c r="Z145" s="425"/>
      <c r="AA145" s="125"/>
    </row>
    <row r="146" spans="1:30" s="100" customFormat="1" ht="15.75" x14ac:dyDescent="0.25">
      <c r="A146" s="388">
        <v>1</v>
      </c>
      <c r="B146" s="388">
        <v>2</v>
      </c>
      <c r="C146" s="388">
        <v>3</v>
      </c>
      <c r="D146" s="388">
        <v>4</v>
      </c>
      <c r="E146" s="415">
        <v>5</v>
      </c>
      <c r="F146" s="426"/>
      <c r="G146" s="416"/>
      <c r="H146" s="415">
        <v>6</v>
      </c>
      <c r="I146" s="426"/>
      <c r="J146" s="416"/>
      <c r="K146" s="394">
        <v>7</v>
      </c>
      <c r="L146" s="395"/>
      <c r="M146" s="396"/>
      <c r="N146" s="394">
        <v>12</v>
      </c>
      <c r="O146" s="395"/>
      <c r="P146" s="396"/>
      <c r="Q146" s="397">
        <v>17</v>
      </c>
      <c r="R146" s="398"/>
      <c r="S146" s="399"/>
      <c r="T146" s="397">
        <v>22</v>
      </c>
      <c r="U146" s="398"/>
      <c r="V146" s="399"/>
      <c r="W146" s="397">
        <v>23</v>
      </c>
      <c r="X146" s="398"/>
      <c r="Y146" s="398"/>
      <c r="Z146" s="399"/>
      <c r="AA146" s="126"/>
    </row>
    <row r="147" spans="1:30" s="100" customFormat="1" ht="87" customHeight="1" x14ac:dyDescent="0.2">
      <c r="A147" s="391"/>
      <c r="B147" s="391"/>
      <c r="C147" s="391"/>
      <c r="D147" s="391"/>
      <c r="E147" s="392" t="s">
        <v>2</v>
      </c>
      <c r="F147" s="383"/>
      <c r="G147" s="389" t="s">
        <v>3</v>
      </c>
      <c r="H147" s="392" t="s">
        <v>2</v>
      </c>
      <c r="I147" s="383"/>
      <c r="J147" s="389" t="s">
        <v>3</v>
      </c>
      <c r="K147" s="392" t="s">
        <v>2</v>
      </c>
      <c r="L147" s="383"/>
      <c r="M147" s="388" t="s">
        <v>3</v>
      </c>
      <c r="N147" s="392" t="s">
        <v>2</v>
      </c>
      <c r="O147" s="383"/>
      <c r="P147" s="388" t="s">
        <v>3</v>
      </c>
      <c r="Q147" s="415" t="s">
        <v>13</v>
      </c>
      <c r="R147" s="416"/>
      <c r="S147" s="103" t="s">
        <v>14</v>
      </c>
      <c r="T147" s="392" t="s">
        <v>2</v>
      </c>
      <c r="U147" s="383"/>
      <c r="V147" s="383" t="s">
        <v>3</v>
      </c>
      <c r="W147" s="415" t="s">
        <v>16</v>
      </c>
      <c r="X147" s="416"/>
      <c r="Y147" s="385" t="s">
        <v>20</v>
      </c>
      <c r="Z147" s="103" t="s">
        <v>15</v>
      </c>
      <c r="AA147" s="127"/>
    </row>
    <row r="148" spans="1:30" s="100" customFormat="1" ht="15.75" x14ac:dyDescent="0.2">
      <c r="A148" s="389"/>
      <c r="B148" s="389"/>
      <c r="C148" s="389"/>
      <c r="D148" s="389"/>
      <c r="E148" s="393"/>
      <c r="F148" s="384"/>
      <c r="G148" s="390"/>
      <c r="H148" s="393"/>
      <c r="I148" s="384"/>
      <c r="J148" s="390"/>
      <c r="K148" s="393"/>
      <c r="L148" s="384"/>
      <c r="M148" s="389"/>
      <c r="N148" s="393"/>
      <c r="O148" s="384"/>
      <c r="P148" s="389"/>
      <c r="Q148" s="393" t="s">
        <v>2</v>
      </c>
      <c r="R148" s="384"/>
      <c r="S148" s="221" t="s">
        <v>3</v>
      </c>
      <c r="T148" s="393"/>
      <c r="U148" s="384"/>
      <c r="V148" s="384"/>
      <c r="W148" s="393" t="s">
        <v>2</v>
      </c>
      <c r="X148" s="384"/>
      <c r="Y148" s="386"/>
      <c r="Z148" s="221" t="s">
        <v>3</v>
      </c>
      <c r="AA148" s="127"/>
    </row>
    <row r="149" spans="1:30" ht="110.25" x14ac:dyDescent="0.25">
      <c r="A149" s="68">
        <v>11</v>
      </c>
      <c r="B149" s="64" t="s">
        <v>65</v>
      </c>
      <c r="C149" s="14"/>
      <c r="D149" s="65" t="s">
        <v>365</v>
      </c>
      <c r="E149" s="305" t="s">
        <v>257</v>
      </c>
      <c r="F149" s="275" t="s">
        <v>3</v>
      </c>
      <c r="G149" s="270"/>
      <c r="H149" s="305" t="s">
        <v>258</v>
      </c>
      <c r="I149" s="276" t="s">
        <v>3</v>
      </c>
      <c r="J149" s="270">
        <f>SUM(J150:J153)</f>
        <v>30511550000</v>
      </c>
      <c r="K149" s="381" t="s">
        <v>570</v>
      </c>
      <c r="L149" s="276" t="s">
        <v>3</v>
      </c>
      <c r="M149" s="298">
        <f>SUM(M150:M153)</f>
        <v>7562290000</v>
      </c>
      <c r="N149" s="306" t="s">
        <v>556</v>
      </c>
      <c r="O149" s="276" t="s">
        <v>3</v>
      </c>
      <c r="P149" s="298">
        <f>SUM(P150:P153)</f>
        <v>7484712067</v>
      </c>
      <c r="Q149" s="304">
        <f>N149/K149*100</f>
        <v>112.6315664886566</v>
      </c>
      <c r="R149" s="276" t="s">
        <v>26</v>
      </c>
      <c r="S149" s="287">
        <f>P149/M149*100</f>
        <v>98.974147606082283</v>
      </c>
      <c r="T149" s="380" t="str">
        <f t="shared" ref="T149:T153" si="13">N149</f>
        <v>4.758.098.000</v>
      </c>
      <c r="U149" s="276" t="s">
        <v>3</v>
      </c>
      <c r="V149" s="364">
        <f t="shared" ref="V149:V153" si="14">P149</f>
        <v>7484712067</v>
      </c>
      <c r="W149" s="269"/>
      <c r="X149" s="269"/>
      <c r="Y149" s="269"/>
      <c r="Z149" s="269"/>
      <c r="AA149" s="105" t="s">
        <v>312</v>
      </c>
      <c r="AC149" s="187"/>
      <c r="AD149" s="131">
        <f>P149</f>
        <v>7484712067</v>
      </c>
    </row>
    <row r="150" spans="1:30" ht="100.5" customHeight="1" x14ac:dyDescent="0.2">
      <c r="A150" s="63"/>
      <c r="B150" s="25"/>
      <c r="C150" s="14" t="s">
        <v>68</v>
      </c>
      <c r="D150" s="14" t="s">
        <v>259</v>
      </c>
      <c r="E150" s="101" t="s">
        <v>261</v>
      </c>
      <c r="F150" s="7" t="s">
        <v>260</v>
      </c>
      <c r="G150" s="9"/>
      <c r="H150" s="11">
        <v>310526</v>
      </c>
      <c r="I150" s="7" t="s">
        <v>260</v>
      </c>
      <c r="J150" s="9">
        <v>14150415000</v>
      </c>
      <c r="K150" s="11">
        <v>255470</v>
      </c>
      <c r="L150" s="7" t="s">
        <v>260</v>
      </c>
      <c r="M150" s="21">
        <v>4775026000</v>
      </c>
      <c r="N150" s="239">
        <v>338867</v>
      </c>
      <c r="O150" s="7" t="s">
        <v>260</v>
      </c>
      <c r="P150" s="23">
        <v>4711804567</v>
      </c>
      <c r="Q150" s="217">
        <f>N150/K150*100</f>
        <v>132.64453751908246</v>
      </c>
      <c r="R150" s="18" t="s">
        <v>26</v>
      </c>
      <c r="S150" s="282">
        <f>P150/M150*100</f>
        <v>98.675998141161955</v>
      </c>
      <c r="T150" s="369">
        <f t="shared" si="13"/>
        <v>338867</v>
      </c>
      <c r="U150" s="7" t="s">
        <v>260</v>
      </c>
      <c r="V150" s="240">
        <f t="shared" si="14"/>
        <v>4711804567</v>
      </c>
      <c r="W150" s="8"/>
      <c r="X150" s="8"/>
      <c r="Y150" s="8"/>
      <c r="Z150" s="8"/>
      <c r="AA150" s="123"/>
      <c r="AD150" s="131">
        <f>P150</f>
        <v>4711804567</v>
      </c>
    </row>
    <row r="151" spans="1:30" ht="100.5" customHeight="1" x14ac:dyDescent="0.2">
      <c r="A151" s="63"/>
      <c r="B151" s="25"/>
      <c r="C151" s="14" t="s">
        <v>67</v>
      </c>
      <c r="D151" s="14" t="s">
        <v>259</v>
      </c>
      <c r="E151" s="101" t="s">
        <v>261</v>
      </c>
      <c r="F151" s="7" t="s">
        <v>260</v>
      </c>
      <c r="G151" s="9"/>
      <c r="H151" s="11">
        <v>310526</v>
      </c>
      <c r="I151" s="7" t="s">
        <v>260</v>
      </c>
      <c r="J151" s="9">
        <v>3617170000</v>
      </c>
      <c r="K151" s="11">
        <v>255470</v>
      </c>
      <c r="L151" s="7" t="s">
        <v>260</v>
      </c>
      <c r="M151" s="21">
        <v>227170000</v>
      </c>
      <c r="N151" s="239">
        <v>338867</v>
      </c>
      <c r="O151" s="7" t="s">
        <v>260</v>
      </c>
      <c r="P151" s="23">
        <v>224516000</v>
      </c>
      <c r="Q151" s="217">
        <f>N151/K151*100</f>
        <v>132.64453751908246</v>
      </c>
      <c r="R151" s="18" t="s">
        <v>26</v>
      </c>
      <c r="S151" s="282">
        <f>P151/M151*100</f>
        <v>98.831711933794082</v>
      </c>
      <c r="T151" s="369">
        <f t="shared" si="13"/>
        <v>338867</v>
      </c>
      <c r="U151" s="7" t="s">
        <v>260</v>
      </c>
      <c r="V151" s="240">
        <f t="shared" si="14"/>
        <v>224516000</v>
      </c>
      <c r="W151" s="8"/>
      <c r="X151" s="8"/>
      <c r="Y151" s="8"/>
      <c r="Z151" s="8"/>
      <c r="AA151" s="123"/>
      <c r="AD151" s="131">
        <f>P151</f>
        <v>224516000</v>
      </c>
    </row>
    <row r="152" spans="1:30" ht="100.5" customHeight="1" x14ac:dyDescent="0.2">
      <c r="A152" s="63"/>
      <c r="B152" s="25"/>
      <c r="C152" s="259" t="s">
        <v>66</v>
      </c>
      <c r="D152" s="259" t="s">
        <v>262</v>
      </c>
      <c r="E152" s="18">
        <v>1</v>
      </c>
      <c r="F152" s="12" t="s">
        <v>263</v>
      </c>
      <c r="G152" s="9"/>
      <c r="H152" s="18">
        <v>2.7</v>
      </c>
      <c r="I152" s="12" t="s">
        <v>263</v>
      </c>
      <c r="J152" s="9">
        <v>4816595000</v>
      </c>
      <c r="K152" s="18">
        <v>1.5</v>
      </c>
      <c r="L152" s="12" t="s">
        <v>263</v>
      </c>
      <c r="M152" s="21">
        <v>102995000</v>
      </c>
      <c r="N152" s="18">
        <v>1.5</v>
      </c>
      <c r="O152" s="12" t="s">
        <v>263</v>
      </c>
      <c r="P152" s="23">
        <v>101765000</v>
      </c>
      <c r="Q152" s="217">
        <f>N152/K152*100</f>
        <v>100</v>
      </c>
      <c r="R152" s="18" t="s">
        <v>26</v>
      </c>
      <c r="S152" s="282">
        <f>P152/M152*100</f>
        <v>98.805767270255842</v>
      </c>
      <c r="T152" s="374">
        <f t="shared" si="13"/>
        <v>1.5</v>
      </c>
      <c r="U152" s="12" t="s">
        <v>263</v>
      </c>
      <c r="V152" s="240">
        <f t="shared" si="14"/>
        <v>101765000</v>
      </c>
      <c r="W152" s="8"/>
      <c r="X152" s="8"/>
      <c r="Y152" s="8"/>
      <c r="Z152" s="8"/>
      <c r="AA152" s="123"/>
      <c r="AD152" s="131">
        <f>P152</f>
        <v>101765000</v>
      </c>
    </row>
    <row r="153" spans="1:30" ht="100.5" customHeight="1" x14ac:dyDescent="0.2">
      <c r="A153" s="63"/>
      <c r="B153" s="25"/>
      <c r="C153" s="14" t="s">
        <v>264</v>
      </c>
      <c r="D153" s="14" t="s">
        <v>265</v>
      </c>
      <c r="E153" s="18">
        <v>34.78</v>
      </c>
      <c r="F153" s="18" t="s">
        <v>26</v>
      </c>
      <c r="G153" s="9"/>
      <c r="H153" s="57">
        <v>84.1</v>
      </c>
      <c r="I153" s="18" t="s">
        <v>26</v>
      </c>
      <c r="J153" s="9">
        <v>7927370000</v>
      </c>
      <c r="K153" s="18">
        <v>42.26</v>
      </c>
      <c r="L153" s="18" t="s">
        <v>26</v>
      </c>
      <c r="M153" s="21">
        <v>2457099000</v>
      </c>
      <c r="N153" s="216">
        <v>45.6</v>
      </c>
      <c r="O153" s="18" t="s">
        <v>26</v>
      </c>
      <c r="P153" s="23">
        <v>2446626500</v>
      </c>
      <c r="Q153" s="217">
        <f>N153/K153*100</f>
        <v>107.9034548035968</v>
      </c>
      <c r="R153" s="18" t="s">
        <v>26</v>
      </c>
      <c r="S153" s="282">
        <f>P153/M153*100</f>
        <v>99.573785997226821</v>
      </c>
      <c r="T153" s="371">
        <f t="shared" si="13"/>
        <v>45.6</v>
      </c>
      <c r="U153" s="18" t="s">
        <v>26</v>
      </c>
      <c r="V153" s="240">
        <f t="shared" si="14"/>
        <v>2446626500</v>
      </c>
      <c r="W153" s="8"/>
      <c r="X153" s="8"/>
      <c r="Y153" s="8"/>
      <c r="Z153" s="8"/>
      <c r="AA153" s="105" t="s">
        <v>293</v>
      </c>
      <c r="AD153" s="131">
        <f>P153</f>
        <v>2446626500</v>
      </c>
    </row>
    <row r="154" spans="1:30" s="100" customFormat="1" ht="15" x14ac:dyDescent="0.2">
      <c r="A154" s="387" t="s">
        <v>5</v>
      </c>
      <c r="B154" s="387"/>
      <c r="C154" s="387"/>
      <c r="D154" s="387"/>
      <c r="E154" s="387"/>
      <c r="F154" s="387"/>
      <c r="G154" s="387"/>
      <c r="H154" s="387"/>
      <c r="I154" s="387"/>
      <c r="J154" s="387"/>
      <c r="K154" s="387"/>
      <c r="L154" s="387"/>
      <c r="M154" s="387"/>
      <c r="N154" s="387"/>
      <c r="O154" s="387"/>
      <c r="P154" s="387"/>
      <c r="Q154" s="118">
        <f>AVERAGE(Q149:Q153)</f>
        <v>117.16481926608367</v>
      </c>
      <c r="R154" s="119"/>
      <c r="S154" s="118"/>
      <c r="T154" s="99"/>
      <c r="U154" s="99"/>
      <c r="V154" s="99"/>
      <c r="W154" s="99"/>
      <c r="X154" s="99"/>
      <c r="Y154" s="99"/>
      <c r="Z154" s="99"/>
      <c r="AA154" s="123"/>
    </row>
    <row r="155" spans="1:30" s="100" customFormat="1" ht="15" x14ac:dyDescent="0.2">
      <c r="A155" s="387" t="s">
        <v>6</v>
      </c>
      <c r="B155" s="387"/>
      <c r="C155" s="387"/>
      <c r="D155" s="387"/>
      <c r="E155" s="387"/>
      <c r="F155" s="387"/>
      <c r="G155" s="387"/>
      <c r="H155" s="387"/>
      <c r="I155" s="387"/>
      <c r="J155" s="387"/>
      <c r="K155" s="387"/>
      <c r="L155" s="387"/>
      <c r="M155" s="387"/>
      <c r="N155" s="387"/>
      <c r="O155" s="387"/>
      <c r="P155" s="387"/>
      <c r="Q155" s="191" t="str">
        <f>IF(Q154&gt;=91,"Sangat Tinggi",IF(Q154&gt;=76,"Tinggi",IF(Q154&gt;=66,"Sedang",IF(Q154&gt;=51,"Rendah",IF(Q154&lt;=50,"Sangat Rendah")))))</f>
        <v>Sangat Tinggi</v>
      </c>
      <c r="R155" s="119"/>
      <c r="S155" s="99"/>
      <c r="T155" s="99"/>
      <c r="U155" s="99"/>
      <c r="V155" s="99"/>
      <c r="W155" s="99"/>
      <c r="X155" s="99"/>
      <c r="Y155" s="99"/>
      <c r="Z155" s="99"/>
      <c r="AA155" s="123"/>
    </row>
    <row r="156" spans="1:30" s="100" customFormat="1" ht="15" x14ac:dyDescent="0.2">
      <c r="A156" s="382" t="s">
        <v>7</v>
      </c>
      <c r="B156" s="382"/>
      <c r="C156" s="382"/>
      <c r="D156" s="382"/>
      <c r="E156" s="382"/>
      <c r="F156" s="382"/>
      <c r="G156" s="382"/>
      <c r="H156" s="382"/>
      <c r="I156" s="382"/>
      <c r="J156" s="382"/>
      <c r="K156" s="382"/>
      <c r="L156" s="382"/>
      <c r="M156" s="382"/>
      <c r="N156" s="382"/>
      <c r="O156" s="382"/>
      <c r="P156" s="382"/>
      <c r="Q156" s="382"/>
      <c r="R156" s="382"/>
      <c r="S156" s="382"/>
      <c r="T156" s="382"/>
      <c r="U156" s="382"/>
      <c r="V156" s="382"/>
      <c r="W156" s="382"/>
      <c r="X156" s="382"/>
      <c r="Y156" s="382"/>
      <c r="Z156" s="382"/>
      <c r="AA156" s="123"/>
    </row>
    <row r="157" spans="1:30" s="100" customFormat="1" ht="15" x14ac:dyDescent="0.2">
      <c r="A157" s="382" t="s">
        <v>8</v>
      </c>
      <c r="B157" s="382"/>
      <c r="C157" s="382"/>
      <c r="D157" s="382"/>
      <c r="E157" s="382"/>
      <c r="F157" s="382"/>
      <c r="G157" s="382"/>
      <c r="H157" s="382"/>
      <c r="I157" s="382"/>
      <c r="J157" s="382"/>
      <c r="K157" s="382"/>
      <c r="L157" s="382"/>
      <c r="M157" s="382"/>
      <c r="N157" s="382"/>
      <c r="O157" s="382"/>
      <c r="P157" s="382"/>
      <c r="Q157" s="382"/>
      <c r="R157" s="382"/>
      <c r="S157" s="382"/>
      <c r="T157" s="382"/>
      <c r="U157" s="382"/>
      <c r="V157" s="382"/>
      <c r="W157" s="382"/>
      <c r="X157" s="382"/>
      <c r="Y157" s="382"/>
      <c r="Z157" s="382"/>
      <c r="AA157" s="123"/>
    </row>
    <row r="158" spans="1:30" s="100" customFormat="1" ht="15" x14ac:dyDescent="0.2">
      <c r="A158" s="382" t="s">
        <v>9</v>
      </c>
      <c r="B158" s="382"/>
      <c r="C158" s="382"/>
      <c r="D158" s="382"/>
      <c r="E158" s="382"/>
      <c r="F158" s="382"/>
      <c r="G158" s="382"/>
      <c r="H158" s="382"/>
      <c r="I158" s="382"/>
      <c r="J158" s="382"/>
      <c r="K158" s="382"/>
      <c r="L158" s="382"/>
      <c r="M158" s="382"/>
      <c r="N158" s="382"/>
      <c r="O158" s="382"/>
      <c r="P158" s="382"/>
      <c r="Q158" s="382"/>
      <c r="R158" s="382"/>
      <c r="S158" s="382"/>
      <c r="T158" s="382"/>
      <c r="U158" s="382"/>
      <c r="V158" s="382"/>
      <c r="W158" s="382"/>
      <c r="X158" s="382"/>
      <c r="Y158" s="382"/>
      <c r="Z158" s="382"/>
      <c r="AA158" s="123"/>
    </row>
    <row r="159" spans="1:30" s="100" customFormat="1" ht="15" x14ac:dyDescent="0.2">
      <c r="A159" s="382" t="s">
        <v>10</v>
      </c>
      <c r="B159" s="382"/>
      <c r="C159" s="382"/>
      <c r="D159" s="382"/>
      <c r="E159" s="382"/>
      <c r="F159" s="382"/>
      <c r="G159" s="382"/>
      <c r="H159" s="382"/>
      <c r="I159" s="382"/>
      <c r="J159" s="382"/>
      <c r="K159" s="382"/>
      <c r="L159" s="382"/>
      <c r="M159" s="382"/>
      <c r="N159" s="382"/>
      <c r="O159" s="382"/>
      <c r="P159" s="382"/>
      <c r="Q159" s="382"/>
      <c r="R159" s="382"/>
      <c r="S159" s="382"/>
      <c r="T159" s="382"/>
      <c r="U159" s="382"/>
      <c r="V159" s="382"/>
      <c r="W159" s="382"/>
      <c r="X159" s="382"/>
      <c r="Y159" s="382"/>
      <c r="Z159" s="382"/>
      <c r="AA159" s="124"/>
    </row>
    <row r="160" spans="1:30" ht="15" x14ac:dyDescent="0.2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60"/>
      <c r="S160" s="58"/>
      <c r="T160" s="58"/>
      <c r="U160" s="58"/>
      <c r="V160" s="58"/>
      <c r="W160" s="58"/>
      <c r="X160" s="58"/>
      <c r="Y160" s="58"/>
      <c r="Z160" s="58"/>
    </row>
    <row r="161" spans="1:27" ht="15.75" x14ac:dyDescent="0.25">
      <c r="A161" s="59" t="s">
        <v>11</v>
      </c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60"/>
      <c r="S161" s="58"/>
      <c r="T161" s="58"/>
      <c r="U161" s="58"/>
      <c r="V161" s="58"/>
      <c r="W161" s="58"/>
      <c r="X161" s="58"/>
      <c r="Y161" s="58"/>
      <c r="Z161" s="58"/>
    </row>
    <row r="162" spans="1:27" ht="15" x14ac:dyDescent="0.2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60"/>
      <c r="S162" s="58"/>
      <c r="T162" s="58"/>
      <c r="U162" s="58"/>
      <c r="V162" s="58"/>
      <c r="W162" s="58"/>
      <c r="X162" s="58"/>
      <c r="Y162" s="58"/>
      <c r="Z162" s="58"/>
    </row>
    <row r="163" spans="1:27" ht="15" x14ac:dyDescent="0.2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60"/>
      <c r="S163" s="58"/>
      <c r="T163" s="58"/>
      <c r="U163" s="58"/>
      <c r="V163" s="58"/>
      <c r="W163" s="58"/>
      <c r="X163" s="58"/>
      <c r="Y163" s="58"/>
      <c r="Z163" s="58"/>
    </row>
    <row r="164" spans="1:27" ht="15" x14ac:dyDescent="0.2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60"/>
      <c r="S164" s="58"/>
      <c r="T164" s="58"/>
      <c r="U164" s="58"/>
      <c r="V164" s="58"/>
      <c r="W164" s="58"/>
      <c r="X164" s="58"/>
      <c r="Y164" s="58"/>
      <c r="Z164" s="58"/>
    </row>
    <row r="165" spans="1:27" ht="15" x14ac:dyDescent="0.2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60"/>
      <c r="S165" s="58"/>
      <c r="T165" s="58"/>
      <c r="U165" s="58"/>
      <c r="V165" s="58"/>
      <c r="W165" s="58"/>
      <c r="X165" s="58"/>
      <c r="Y165" s="58"/>
      <c r="Z165" s="58"/>
    </row>
    <row r="166" spans="1:27" s="100" customFormat="1" ht="15" x14ac:dyDescent="0.2">
      <c r="A166" s="135" t="s">
        <v>318</v>
      </c>
      <c r="B166" s="136"/>
      <c r="C166" s="136"/>
      <c r="D166" s="136"/>
      <c r="E166" s="136"/>
      <c r="F166" s="136"/>
      <c r="G166" s="136"/>
      <c r="H166" s="136"/>
      <c r="I166" s="136"/>
      <c r="J166" s="136"/>
      <c r="K166" s="136"/>
      <c r="L166" s="136"/>
      <c r="M166" s="136"/>
      <c r="N166" s="136"/>
      <c r="O166" s="136"/>
      <c r="P166" s="136"/>
      <c r="Q166" s="137">
        <f>Q26</f>
        <v>99.718655009347728</v>
      </c>
      <c r="R166" s="138"/>
      <c r="S166" s="139"/>
      <c r="T166" s="139"/>
      <c r="U166" s="139"/>
      <c r="V166" s="139"/>
      <c r="W166" s="139"/>
      <c r="X166" s="139"/>
      <c r="Y166" s="139"/>
      <c r="Z166" s="139"/>
      <c r="AA166" s="144"/>
    </row>
    <row r="167" spans="1:27" s="100" customFormat="1" ht="15" x14ac:dyDescent="0.2">
      <c r="A167" s="135" t="s">
        <v>319</v>
      </c>
      <c r="B167" s="136"/>
      <c r="C167" s="136"/>
      <c r="D167" s="136"/>
      <c r="E167" s="136"/>
      <c r="F167" s="136"/>
      <c r="G167" s="136"/>
      <c r="H167" s="136"/>
      <c r="I167" s="136"/>
      <c r="J167" s="136"/>
      <c r="K167" s="136"/>
      <c r="L167" s="136"/>
      <c r="M167" s="136"/>
      <c r="N167" s="136"/>
      <c r="O167" s="136"/>
      <c r="P167" s="136"/>
      <c r="Q167" s="137">
        <f>Q46</f>
        <v>103.70443764674924</v>
      </c>
      <c r="R167" s="138"/>
      <c r="S167" s="139"/>
      <c r="T167" s="139"/>
      <c r="U167" s="139"/>
      <c r="V167" s="139"/>
      <c r="W167" s="139"/>
      <c r="X167" s="139"/>
      <c r="Y167" s="139"/>
      <c r="Z167" s="139"/>
      <c r="AA167" s="144"/>
    </row>
    <row r="168" spans="1:27" s="100" customFormat="1" ht="15" x14ac:dyDescent="0.2">
      <c r="A168" s="135" t="s">
        <v>320</v>
      </c>
      <c r="B168" s="136"/>
      <c r="C168" s="136"/>
      <c r="D168" s="136"/>
      <c r="E168" s="136"/>
      <c r="F168" s="136"/>
      <c r="G168" s="136"/>
      <c r="H168" s="136"/>
      <c r="I168" s="136"/>
      <c r="J168" s="136"/>
      <c r="K168" s="136"/>
      <c r="L168" s="136"/>
      <c r="M168" s="136"/>
      <c r="N168" s="136"/>
      <c r="O168" s="136"/>
      <c r="P168" s="136"/>
      <c r="Q168" s="137">
        <f>Q98</f>
        <v>101.44244769530241</v>
      </c>
      <c r="R168" s="138"/>
      <c r="S168" s="139"/>
      <c r="T168" s="139"/>
      <c r="U168" s="139"/>
      <c r="V168" s="139"/>
      <c r="W168" s="139"/>
      <c r="X168" s="139"/>
      <c r="Y168" s="139"/>
      <c r="Z168" s="139"/>
      <c r="AA168" s="144"/>
    </row>
    <row r="169" spans="1:27" s="100" customFormat="1" ht="15" x14ac:dyDescent="0.2">
      <c r="A169" s="135" t="s">
        <v>321</v>
      </c>
      <c r="B169" s="136"/>
      <c r="C169" s="136"/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  <c r="P169" s="136"/>
      <c r="Q169" s="137">
        <f>Q116</f>
        <v>127.88721120611244</v>
      </c>
      <c r="R169" s="138"/>
      <c r="S169" s="139"/>
      <c r="T169" s="139"/>
      <c r="U169" s="139"/>
      <c r="V169" s="139"/>
      <c r="W169" s="139"/>
      <c r="X169" s="139"/>
      <c r="Y169" s="139"/>
      <c r="Z169" s="139"/>
      <c r="AA169" s="144"/>
    </row>
    <row r="170" spans="1:27" s="100" customFormat="1" ht="15" x14ac:dyDescent="0.2">
      <c r="A170" s="135" t="s">
        <v>322</v>
      </c>
      <c r="B170" s="136"/>
      <c r="C170" s="136"/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  <c r="P170" s="136"/>
      <c r="Q170" s="137">
        <f>Q134</f>
        <v>1173.7111632149647</v>
      </c>
      <c r="R170" s="138"/>
      <c r="S170" s="139"/>
      <c r="T170" s="139"/>
      <c r="U170" s="139"/>
      <c r="V170" s="139"/>
      <c r="W170" s="139"/>
      <c r="X170" s="139"/>
      <c r="Y170" s="139"/>
      <c r="Z170" s="139"/>
      <c r="AA170" s="144"/>
    </row>
    <row r="171" spans="1:27" s="100" customFormat="1" ht="15" x14ac:dyDescent="0.2">
      <c r="A171" s="135" t="s">
        <v>323</v>
      </c>
      <c r="B171" s="136"/>
      <c r="C171" s="136"/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6"/>
      <c r="O171" s="136"/>
      <c r="P171" s="136"/>
      <c r="Q171" s="137">
        <f>Q154</f>
        <v>117.16481926608367</v>
      </c>
      <c r="R171" s="138"/>
      <c r="S171" s="139"/>
      <c r="T171" s="139"/>
      <c r="U171" s="139"/>
      <c r="V171" s="139"/>
      <c r="W171" s="139"/>
      <c r="X171" s="139"/>
      <c r="Y171" s="139"/>
      <c r="Z171" s="139"/>
      <c r="AA171" s="144"/>
    </row>
    <row r="172" spans="1:27" s="100" customFormat="1" ht="15" x14ac:dyDescent="0.2">
      <c r="A172" s="431" t="s">
        <v>5</v>
      </c>
      <c r="B172" s="431"/>
      <c r="C172" s="431"/>
      <c r="D172" s="431"/>
      <c r="E172" s="431"/>
      <c r="F172" s="431"/>
      <c r="G172" s="431"/>
      <c r="H172" s="431"/>
      <c r="I172" s="431"/>
      <c r="J172" s="431"/>
      <c r="K172" s="431"/>
      <c r="L172" s="431"/>
      <c r="M172" s="431"/>
      <c r="N172" s="431"/>
      <c r="O172" s="431"/>
      <c r="P172" s="431"/>
      <c r="Q172" s="140">
        <f>AVERAGE(Q166:Q171)</f>
        <v>287.27145567309339</v>
      </c>
      <c r="R172" s="141"/>
      <c r="S172" s="140"/>
      <c r="T172" s="142"/>
      <c r="U172" s="142"/>
      <c r="V172" s="142"/>
      <c r="W172" s="142"/>
      <c r="X172" s="142"/>
      <c r="Y172" s="142"/>
      <c r="Z172" s="142"/>
      <c r="AA172" s="145"/>
    </row>
    <row r="173" spans="1:27" s="100" customFormat="1" ht="15" x14ac:dyDescent="0.2">
      <c r="A173" s="431" t="s">
        <v>6</v>
      </c>
      <c r="B173" s="431"/>
      <c r="C173" s="431"/>
      <c r="D173" s="431"/>
      <c r="E173" s="431"/>
      <c r="F173" s="431"/>
      <c r="G173" s="431"/>
      <c r="H173" s="431"/>
      <c r="I173" s="431"/>
      <c r="J173" s="431"/>
      <c r="K173" s="431"/>
      <c r="L173" s="431"/>
      <c r="M173" s="431"/>
      <c r="N173" s="431"/>
      <c r="O173" s="431"/>
      <c r="P173" s="431"/>
      <c r="Q173" s="192" t="str">
        <f>IF(Q172&gt;=91,"Sangat Tinggi",IF(Q172&gt;=76,"Tinggi",IF(Q172&gt;=66,"Sedang",IF(Q172&gt;=51,"Rendah",IF(Q172&lt;=50,"Sangat Rendah")))))</f>
        <v>Sangat Tinggi</v>
      </c>
      <c r="R173" s="141"/>
      <c r="S173" s="142"/>
      <c r="T173" s="142"/>
      <c r="U173" s="142"/>
      <c r="V173" s="142"/>
      <c r="W173" s="142"/>
      <c r="X173" s="142"/>
      <c r="Y173" s="142"/>
      <c r="Z173" s="142"/>
      <c r="AA173" s="145"/>
    </row>
    <row r="174" spans="1:27" s="100" customFormat="1" ht="15" x14ac:dyDescent="0.2">
      <c r="A174" s="430" t="s">
        <v>7</v>
      </c>
      <c r="B174" s="430"/>
      <c r="C174" s="430"/>
      <c r="D174" s="430"/>
      <c r="E174" s="430"/>
      <c r="F174" s="430"/>
      <c r="G174" s="430"/>
      <c r="H174" s="430"/>
      <c r="I174" s="430"/>
      <c r="J174" s="430"/>
      <c r="K174" s="430"/>
      <c r="L174" s="430"/>
      <c r="M174" s="430"/>
      <c r="N174" s="430"/>
      <c r="O174" s="430"/>
      <c r="P174" s="430"/>
      <c r="Q174" s="430"/>
      <c r="R174" s="430"/>
      <c r="S174" s="430"/>
      <c r="T174" s="430"/>
      <c r="U174" s="430"/>
      <c r="V174" s="430"/>
      <c r="W174" s="430"/>
      <c r="X174" s="430"/>
      <c r="Y174" s="430"/>
      <c r="Z174" s="430"/>
      <c r="AA174" s="145"/>
    </row>
    <row r="175" spans="1:27" s="100" customFormat="1" ht="15" x14ac:dyDescent="0.2">
      <c r="A175" s="430" t="s">
        <v>8</v>
      </c>
      <c r="B175" s="430"/>
      <c r="C175" s="430"/>
      <c r="D175" s="430"/>
      <c r="E175" s="430"/>
      <c r="F175" s="430"/>
      <c r="G175" s="430"/>
      <c r="H175" s="430"/>
      <c r="I175" s="430"/>
      <c r="J175" s="430"/>
      <c r="K175" s="430"/>
      <c r="L175" s="430"/>
      <c r="M175" s="430"/>
      <c r="N175" s="430"/>
      <c r="O175" s="430"/>
      <c r="P175" s="430"/>
      <c r="Q175" s="430"/>
      <c r="R175" s="430"/>
      <c r="S175" s="430"/>
      <c r="T175" s="430"/>
      <c r="U175" s="430"/>
      <c r="V175" s="430"/>
      <c r="W175" s="430"/>
      <c r="X175" s="430"/>
      <c r="Y175" s="430"/>
      <c r="Z175" s="430"/>
      <c r="AA175" s="145"/>
    </row>
    <row r="176" spans="1:27" s="100" customFormat="1" ht="15" x14ac:dyDescent="0.2">
      <c r="A176" s="430" t="s">
        <v>9</v>
      </c>
      <c r="B176" s="430"/>
      <c r="C176" s="430"/>
      <c r="D176" s="430"/>
      <c r="E176" s="430"/>
      <c r="F176" s="430"/>
      <c r="G176" s="430"/>
      <c r="H176" s="430"/>
      <c r="I176" s="430"/>
      <c r="J176" s="430"/>
      <c r="K176" s="430"/>
      <c r="L176" s="430"/>
      <c r="M176" s="430"/>
      <c r="N176" s="430"/>
      <c r="O176" s="430"/>
      <c r="P176" s="430"/>
      <c r="Q176" s="430"/>
      <c r="R176" s="430"/>
      <c r="S176" s="430"/>
      <c r="T176" s="430"/>
      <c r="U176" s="430"/>
      <c r="V176" s="430"/>
      <c r="W176" s="430"/>
      <c r="X176" s="430"/>
      <c r="Y176" s="430"/>
      <c r="Z176" s="430"/>
      <c r="AA176" s="145"/>
    </row>
    <row r="177" spans="1:27" s="100" customFormat="1" ht="15" x14ac:dyDescent="0.2">
      <c r="A177" s="430" t="s">
        <v>10</v>
      </c>
      <c r="B177" s="430"/>
      <c r="C177" s="430"/>
      <c r="D177" s="430"/>
      <c r="E177" s="430"/>
      <c r="F177" s="430"/>
      <c r="G177" s="430"/>
      <c r="H177" s="430"/>
      <c r="I177" s="430"/>
      <c r="J177" s="430"/>
      <c r="K177" s="430"/>
      <c r="L177" s="430"/>
      <c r="M177" s="430"/>
      <c r="N177" s="430"/>
      <c r="O177" s="430"/>
      <c r="P177" s="430"/>
      <c r="Q177" s="430"/>
      <c r="R177" s="430"/>
      <c r="S177" s="430"/>
      <c r="T177" s="430"/>
      <c r="U177" s="430"/>
      <c r="V177" s="430"/>
      <c r="W177" s="430"/>
      <c r="X177" s="430"/>
      <c r="Y177" s="430"/>
      <c r="Z177" s="430"/>
      <c r="AA177" s="145"/>
    </row>
    <row r="181" spans="1:27" ht="51" x14ac:dyDescent="0.2">
      <c r="A181" s="188" t="s">
        <v>535</v>
      </c>
      <c r="B181" s="188" t="s">
        <v>536</v>
      </c>
      <c r="C181" s="188" t="s">
        <v>537</v>
      </c>
    </row>
    <row r="182" spans="1:27" ht="25.5" x14ac:dyDescent="0.2">
      <c r="A182" s="189" t="s">
        <v>538</v>
      </c>
      <c r="B182" s="189" t="s">
        <v>539</v>
      </c>
      <c r="C182" s="189" t="s">
        <v>540</v>
      </c>
    </row>
    <row r="183" spans="1:27" ht="25.5" x14ac:dyDescent="0.2">
      <c r="A183" s="189" t="s">
        <v>541</v>
      </c>
      <c r="B183" s="189" t="s">
        <v>542</v>
      </c>
      <c r="C183" s="189" t="s">
        <v>543</v>
      </c>
    </row>
    <row r="184" spans="1:27" ht="25.5" x14ac:dyDescent="0.2">
      <c r="A184" s="189" t="s">
        <v>544</v>
      </c>
      <c r="B184" s="189" t="s">
        <v>545</v>
      </c>
      <c r="C184" s="189" t="s">
        <v>278</v>
      </c>
    </row>
    <row r="185" spans="1:27" ht="25.5" x14ac:dyDescent="0.2">
      <c r="A185" s="189" t="s">
        <v>546</v>
      </c>
      <c r="B185" s="189" t="s">
        <v>547</v>
      </c>
      <c r="C185" s="189" t="s">
        <v>548</v>
      </c>
    </row>
    <row r="186" spans="1:27" ht="25.5" x14ac:dyDescent="0.2">
      <c r="A186" s="189" t="s">
        <v>549</v>
      </c>
      <c r="B186" s="190" t="s">
        <v>550</v>
      </c>
      <c r="C186" s="189" t="s">
        <v>551</v>
      </c>
    </row>
  </sheetData>
  <mergeCells count="310">
    <mergeCell ref="K127:M127"/>
    <mergeCell ref="K128:M128"/>
    <mergeCell ref="K14:M14"/>
    <mergeCell ref="K15:M15"/>
    <mergeCell ref="K16:L17"/>
    <mergeCell ref="M16:M17"/>
    <mergeCell ref="K18:L20"/>
    <mergeCell ref="M18:M20"/>
    <mergeCell ref="K37:M37"/>
    <mergeCell ref="K35:M36"/>
    <mergeCell ref="A119:Z119"/>
    <mergeCell ref="A120:Z120"/>
    <mergeCell ref="T111:U112"/>
    <mergeCell ref="Q110:S110"/>
    <mergeCell ref="H110:J110"/>
    <mergeCell ref="N110:P110"/>
    <mergeCell ref="A110:A112"/>
    <mergeCell ref="B110:B112"/>
    <mergeCell ref="C110:C112"/>
    <mergeCell ref="D110:D112"/>
    <mergeCell ref="A1:AA1"/>
    <mergeCell ref="A2:AA2"/>
    <mergeCell ref="A3:AA3"/>
    <mergeCell ref="K109:M109"/>
    <mergeCell ref="K110:M110"/>
    <mergeCell ref="K111:L112"/>
    <mergeCell ref="M111:M112"/>
    <mergeCell ref="K12:M13"/>
    <mergeCell ref="V111:V112"/>
    <mergeCell ref="W111:X111"/>
    <mergeCell ref="Y111:Y112"/>
    <mergeCell ref="W112:X112"/>
    <mergeCell ref="Q111:R111"/>
    <mergeCell ref="W110:Z110"/>
    <mergeCell ref="E111:F112"/>
    <mergeCell ref="G111:G112"/>
    <mergeCell ref="H111:I112"/>
    <mergeCell ref="J111:J112"/>
    <mergeCell ref="N111:O112"/>
    <mergeCell ref="P111:P112"/>
    <mergeCell ref="E146:G146"/>
    <mergeCell ref="A157:Z157"/>
    <mergeCell ref="A158:Z158"/>
    <mergeCell ref="K129:L130"/>
    <mergeCell ref="M129:M130"/>
    <mergeCell ref="K125:M126"/>
    <mergeCell ref="K38:M38"/>
    <mergeCell ref="K39:L40"/>
    <mergeCell ref="M39:M40"/>
    <mergeCell ref="K57:M57"/>
    <mergeCell ref="K58:M58"/>
    <mergeCell ref="K59:L60"/>
    <mergeCell ref="M59:M60"/>
    <mergeCell ref="K55:M56"/>
    <mergeCell ref="K107:M108"/>
    <mergeCell ref="A121:Z121"/>
    <mergeCell ref="A125:A127"/>
    <mergeCell ref="B125:B127"/>
    <mergeCell ref="Q125:S126"/>
    <mergeCell ref="T125:V127"/>
    <mergeCell ref="W125:Z127"/>
    <mergeCell ref="A116:P116"/>
    <mergeCell ref="A117:P117"/>
    <mergeCell ref="A118:Z118"/>
    <mergeCell ref="K146:M146"/>
    <mergeCell ref="K147:L148"/>
    <mergeCell ref="M147:M148"/>
    <mergeCell ref="A177:Z177"/>
    <mergeCell ref="A172:P172"/>
    <mergeCell ref="A173:P173"/>
    <mergeCell ref="A174:Z174"/>
    <mergeCell ref="A175:Z175"/>
    <mergeCell ref="A176:Z176"/>
    <mergeCell ref="T147:U148"/>
    <mergeCell ref="V147:V148"/>
    <mergeCell ref="W147:X147"/>
    <mergeCell ref="Y147:Y148"/>
    <mergeCell ref="W148:X148"/>
    <mergeCell ref="Q147:R147"/>
    <mergeCell ref="Q148:R148"/>
    <mergeCell ref="A155:P155"/>
    <mergeCell ref="A156:Z156"/>
    <mergeCell ref="A146:A148"/>
    <mergeCell ref="B146:B148"/>
    <mergeCell ref="C146:C148"/>
    <mergeCell ref="D146:D148"/>
    <mergeCell ref="AA143:AA144"/>
    <mergeCell ref="N145:P145"/>
    <mergeCell ref="Q145:S145"/>
    <mergeCell ref="T146:V146"/>
    <mergeCell ref="W146:Z146"/>
    <mergeCell ref="E147:F148"/>
    <mergeCell ref="G147:G148"/>
    <mergeCell ref="H147:I148"/>
    <mergeCell ref="Q146:S146"/>
    <mergeCell ref="H146:J146"/>
    <mergeCell ref="N146:P146"/>
    <mergeCell ref="J147:J148"/>
    <mergeCell ref="N147:O148"/>
    <mergeCell ref="P147:P148"/>
    <mergeCell ref="A139:Z139"/>
    <mergeCell ref="A143:A145"/>
    <mergeCell ref="B143:B145"/>
    <mergeCell ref="C143:C145"/>
    <mergeCell ref="D143:D145"/>
    <mergeCell ref="E143:G145"/>
    <mergeCell ref="H143:J145"/>
    <mergeCell ref="N143:P144"/>
    <mergeCell ref="Q143:S144"/>
    <mergeCell ref="T143:V145"/>
    <mergeCell ref="W143:Z145"/>
    <mergeCell ref="K145:M145"/>
    <mergeCell ref="K143:M144"/>
    <mergeCell ref="A134:P134"/>
    <mergeCell ref="A135:P135"/>
    <mergeCell ref="A136:Z136"/>
    <mergeCell ref="A137:Z137"/>
    <mergeCell ref="A138:Z138"/>
    <mergeCell ref="T129:U130"/>
    <mergeCell ref="V129:V130"/>
    <mergeCell ref="W129:X129"/>
    <mergeCell ref="Y129:Y130"/>
    <mergeCell ref="W130:X130"/>
    <mergeCell ref="Q129:R129"/>
    <mergeCell ref="Q130:R130"/>
    <mergeCell ref="A128:A130"/>
    <mergeCell ref="B128:B130"/>
    <mergeCell ref="H128:J128"/>
    <mergeCell ref="N128:P128"/>
    <mergeCell ref="J129:J130"/>
    <mergeCell ref="N129:O130"/>
    <mergeCell ref="P129:P130"/>
    <mergeCell ref="Q128:S128"/>
    <mergeCell ref="C128:C130"/>
    <mergeCell ref="D128:D130"/>
    <mergeCell ref="E128:G128"/>
    <mergeCell ref="AA125:AA126"/>
    <mergeCell ref="N127:P127"/>
    <mergeCell ref="Q127:S127"/>
    <mergeCell ref="T128:V128"/>
    <mergeCell ref="W128:Z128"/>
    <mergeCell ref="E129:F130"/>
    <mergeCell ref="G129:G130"/>
    <mergeCell ref="H129:I130"/>
    <mergeCell ref="C125:C127"/>
    <mergeCell ref="D125:D127"/>
    <mergeCell ref="E125:G127"/>
    <mergeCell ref="H125:J127"/>
    <mergeCell ref="N125:P126"/>
    <mergeCell ref="AA107:AA108"/>
    <mergeCell ref="N109:P109"/>
    <mergeCell ref="Q109:S109"/>
    <mergeCell ref="H107:J109"/>
    <mergeCell ref="N107:P108"/>
    <mergeCell ref="Q107:S108"/>
    <mergeCell ref="T107:V109"/>
    <mergeCell ref="A107:A109"/>
    <mergeCell ref="B107:B109"/>
    <mergeCell ref="C107:C109"/>
    <mergeCell ref="D107:D109"/>
    <mergeCell ref="E107:G109"/>
    <mergeCell ref="Q112:R112"/>
    <mergeCell ref="T110:V110"/>
    <mergeCell ref="A100:Z100"/>
    <mergeCell ref="A101:Z101"/>
    <mergeCell ref="A102:Z102"/>
    <mergeCell ref="A103:Z103"/>
    <mergeCell ref="E110:G110"/>
    <mergeCell ref="W107:Z109"/>
    <mergeCell ref="A98:P98"/>
    <mergeCell ref="A99:P99"/>
    <mergeCell ref="T58:V58"/>
    <mergeCell ref="W58:Z58"/>
    <mergeCell ref="E59:F60"/>
    <mergeCell ref="G59:G60"/>
    <mergeCell ref="H59:I60"/>
    <mergeCell ref="J59:J60"/>
    <mergeCell ref="N59:O60"/>
    <mergeCell ref="P59:P60"/>
    <mergeCell ref="Q58:S58"/>
    <mergeCell ref="H58:J58"/>
    <mergeCell ref="N58:P58"/>
    <mergeCell ref="Y59:Y60"/>
    <mergeCell ref="T59:U60"/>
    <mergeCell ref="V59:V60"/>
    <mergeCell ref="W59:X59"/>
    <mergeCell ref="A58:A60"/>
    <mergeCell ref="AA55:AA56"/>
    <mergeCell ref="N57:P57"/>
    <mergeCell ref="Q57:S57"/>
    <mergeCell ref="W60:X60"/>
    <mergeCell ref="Q59:R59"/>
    <mergeCell ref="Q60:R60"/>
    <mergeCell ref="V39:V40"/>
    <mergeCell ref="W39:X39"/>
    <mergeCell ref="Q40:R40"/>
    <mergeCell ref="W40:X40"/>
    <mergeCell ref="T39:U40"/>
    <mergeCell ref="A49:Z49"/>
    <mergeCell ref="A47:P47"/>
    <mergeCell ref="A48:Z48"/>
    <mergeCell ref="Y39:Y40"/>
    <mergeCell ref="E38:G38"/>
    <mergeCell ref="H38:J38"/>
    <mergeCell ref="N38:P38"/>
    <mergeCell ref="N37:P37"/>
    <mergeCell ref="T16:U17"/>
    <mergeCell ref="V16:V17"/>
    <mergeCell ref="A30:Z30"/>
    <mergeCell ref="A31:Z31"/>
    <mergeCell ref="A55:A57"/>
    <mergeCell ref="B55:B57"/>
    <mergeCell ref="C55:C57"/>
    <mergeCell ref="D55:D57"/>
    <mergeCell ref="E55:G57"/>
    <mergeCell ref="H55:J57"/>
    <mergeCell ref="N55:P56"/>
    <mergeCell ref="A50:Z50"/>
    <mergeCell ref="A51:Z51"/>
    <mergeCell ref="AA12:AA13"/>
    <mergeCell ref="A35:A37"/>
    <mergeCell ref="B35:B37"/>
    <mergeCell ref="C35:C37"/>
    <mergeCell ref="D35:D37"/>
    <mergeCell ref="E35:G37"/>
    <mergeCell ref="H35:J37"/>
    <mergeCell ref="N35:P36"/>
    <mergeCell ref="Q35:S36"/>
    <mergeCell ref="T35:V37"/>
    <mergeCell ref="W35:Z37"/>
    <mergeCell ref="AA35:AA36"/>
    <mergeCell ref="E18:F20"/>
    <mergeCell ref="G18:G20"/>
    <mergeCell ref="A26:P26"/>
    <mergeCell ref="A27:P27"/>
    <mergeCell ref="A28:Z28"/>
    <mergeCell ref="D18:D20"/>
    <mergeCell ref="W15:Z15"/>
    <mergeCell ref="Q15:S15"/>
    <mergeCell ref="E16:F17"/>
    <mergeCell ref="Q37:S37"/>
    <mergeCell ref="B58:B60"/>
    <mergeCell ref="C58:C60"/>
    <mergeCell ref="D58:D60"/>
    <mergeCell ref="E58:G58"/>
    <mergeCell ref="W38:Z38"/>
    <mergeCell ref="E39:F40"/>
    <mergeCell ref="G39:G40"/>
    <mergeCell ref="H39:I40"/>
    <mergeCell ref="J39:J40"/>
    <mergeCell ref="N39:O40"/>
    <mergeCell ref="P39:P40"/>
    <mergeCell ref="Q39:R39"/>
    <mergeCell ref="T38:V38"/>
    <mergeCell ref="Q38:S38"/>
    <mergeCell ref="A46:P46"/>
    <mergeCell ref="A38:A40"/>
    <mergeCell ref="B38:B40"/>
    <mergeCell ref="C38:C40"/>
    <mergeCell ref="D38:D40"/>
    <mergeCell ref="A159:Z159"/>
    <mergeCell ref="H18:I20"/>
    <mergeCell ref="J18:J20"/>
    <mergeCell ref="N18:O20"/>
    <mergeCell ref="W16:X16"/>
    <mergeCell ref="Y16:Y17"/>
    <mergeCell ref="Q17:R17"/>
    <mergeCell ref="W17:X17"/>
    <mergeCell ref="A154:P154"/>
    <mergeCell ref="A18:A20"/>
    <mergeCell ref="B18:B20"/>
    <mergeCell ref="C18:C20"/>
    <mergeCell ref="A15:A17"/>
    <mergeCell ref="B15:B17"/>
    <mergeCell ref="Q16:R16"/>
    <mergeCell ref="Q55:S56"/>
    <mergeCell ref="T55:V57"/>
    <mergeCell ref="W55:Z57"/>
    <mergeCell ref="A29:Z29"/>
    <mergeCell ref="A6:Z6"/>
    <mergeCell ref="A4:Z4"/>
    <mergeCell ref="A5:Z5"/>
    <mergeCell ref="A7:Z7"/>
    <mergeCell ref="A8:Z8"/>
    <mergeCell ref="A9:Z9"/>
    <mergeCell ref="A11:Z11"/>
    <mergeCell ref="A12:A14"/>
    <mergeCell ref="B12:B14"/>
    <mergeCell ref="C12:C14"/>
    <mergeCell ref="D12:D14"/>
    <mergeCell ref="E12:G14"/>
    <mergeCell ref="H12:J14"/>
    <mergeCell ref="N12:P13"/>
    <mergeCell ref="Q12:S13"/>
    <mergeCell ref="T12:V14"/>
    <mergeCell ref="W12:Z14"/>
    <mergeCell ref="A10:Z10"/>
    <mergeCell ref="N14:P14"/>
    <mergeCell ref="Q14:S14"/>
    <mergeCell ref="T15:V15"/>
    <mergeCell ref="H15:J15"/>
    <mergeCell ref="P16:P17"/>
    <mergeCell ref="C15:C17"/>
    <mergeCell ref="D15:D17"/>
    <mergeCell ref="E15:G15"/>
    <mergeCell ref="G16:G17"/>
    <mergeCell ref="H16:I17"/>
    <mergeCell ref="J16:J17"/>
    <mergeCell ref="N16:O17"/>
    <mergeCell ref="N15:P15"/>
  </mergeCells>
  <printOptions horizontalCentered="1"/>
  <pageMargins left="1.1499999999999999" right="0.25" top="3.9370078740157501E-2" bottom="3.9370078740157501E-2" header="0" footer="0"/>
  <pageSetup paperSize="5" scale="38" orientation="landscape" horizontalDpi="4294967293" r:id="rId1"/>
  <rowBreaks count="2" manualBreakCount="2">
    <brk id="65" max="16383" man="1"/>
    <brk id="148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AD65"/>
  <sheetViews>
    <sheetView showRuler="0" view="pageBreakPreview" zoomScale="70" zoomScaleNormal="40" zoomScaleSheetLayoutView="70" zoomScalePageLayoutView="55" workbookViewId="0">
      <selection activeCell="X34" sqref="X34"/>
    </sheetView>
  </sheetViews>
  <sheetFormatPr defaultColWidth="9.140625" defaultRowHeight="14.25" x14ac:dyDescent="0.2"/>
  <cols>
    <col min="1" max="1" width="6.42578125" style="2" customWidth="1"/>
    <col min="2" max="2" width="18" style="2" customWidth="1"/>
    <col min="3" max="3" width="14.85546875" style="2" customWidth="1"/>
    <col min="4" max="4" width="15" style="2" customWidth="1"/>
    <col min="5" max="6" width="8" style="2" customWidth="1"/>
    <col min="7" max="7" width="20.7109375" style="2" bestFit="1" customWidth="1"/>
    <col min="8" max="8" width="9.7109375" style="2" customWidth="1"/>
    <col min="9" max="9" width="7.7109375" style="2" customWidth="1"/>
    <col min="10" max="10" width="19.140625" style="2" customWidth="1"/>
    <col min="11" max="11" width="9" style="2" customWidth="1"/>
    <col min="12" max="12" width="7.7109375" style="2" customWidth="1"/>
    <col min="13" max="13" width="19.28515625" style="2" customWidth="1"/>
    <col min="14" max="14" width="7.7109375" style="2" customWidth="1"/>
    <col min="15" max="15" width="7.5703125" style="2" customWidth="1"/>
    <col min="16" max="16" width="19.140625" style="2" customWidth="1"/>
    <col min="17" max="17" width="11.140625" style="2" customWidth="1"/>
    <col min="18" max="18" width="5.5703125" style="61" customWidth="1"/>
    <col min="19" max="19" width="10" style="2" customWidth="1"/>
    <col min="20" max="21" width="7.7109375" style="2" customWidth="1"/>
    <col min="22" max="22" width="18.42578125" style="2" customWidth="1"/>
    <col min="23" max="23" width="8.5703125" style="2" customWidth="1"/>
    <col min="24" max="24" width="10.140625" style="2" customWidth="1"/>
    <col min="25" max="25" width="11.5703125" style="2" customWidth="1"/>
    <col min="26" max="26" width="15.140625" style="2" customWidth="1"/>
    <col min="27" max="27" width="17.85546875" style="2" customWidth="1"/>
    <col min="28" max="29" width="9.140625" style="2"/>
    <col min="30" max="30" width="19.5703125" style="2" customWidth="1"/>
    <col min="31" max="16384" width="9.140625" style="2"/>
  </cols>
  <sheetData>
    <row r="1" spans="1:30" ht="23.25" x14ac:dyDescent="0.35">
      <c r="A1" s="432" t="s">
        <v>22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</row>
    <row r="2" spans="1:30" ht="23.25" x14ac:dyDescent="0.35">
      <c r="A2" s="432" t="s">
        <v>23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</row>
    <row r="3" spans="1:30" ht="23.25" x14ac:dyDescent="0.2">
      <c r="A3" s="433" t="s">
        <v>600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</row>
    <row r="4" spans="1:30" ht="18" x14ac:dyDescent="0.2">
      <c r="A4" s="401" t="s">
        <v>12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401"/>
      <c r="Y4" s="401"/>
      <c r="Z4" s="401"/>
    </row>
    <row r="5" spans="1:30" ht="18" customHeight="1" x14ac:dyDescent="0.2">
      <c r="A5" s="401" t="s">
        <v>269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401"/>
      <c r="S5" s="401"/>
      <c r="T5" s="401"/>
      <c r="U5" s="401"/>
      <c r="V5" s="401"/>
      <c r="W5" s="401"/>
      <c r="X5" s="401"/>
      <c r="Y5" s="401"/>
      <c r="Z5" s="401"/>
    </row>
    <row r="6" spans="1:30" ht="15" x14ac:dyDescent="0.2">
      <c r="A6" s="402"/>
      <c r="B6" s="402"/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  <c r="T6" s="402"/>
      <c r="U6" s="402"/>
      <c r="V6" s="402"/>
      <c r="W6" s="402"/>
      <c r="X6" s="402"/>
      <c r="Y6" s="402"/>
      <c r="Z6" s="402"/>
    </row>
    <row r="7" spans="1:30" s="130" customFormat="1" ht="68.25" customHeight="1" x14ac:dyDescent="0.2">
      <c r="A7" s="427" t="s">
        <v>0</v>
      </c>
      <c r="B7" s="427" t="s">
        <v>270</v>
      </c>
      <c r="C7" s="400" t="s">
        <v>1</v>
      </c>
      <c r="D7" s="400" t="s">
        <v>325</v>
      </c>
      <c r="E7" s="403" t="s">
        <v>19</v>
      </c>
      <c r="F7" s="404"/>
      <c r="G7" s="405"/>
      <c r="H7" s="403" t="s">
        <v>18</v>
      </c>
      <c r="I7" s="404"/>
      <c r="J7" s="405"/>
      <c r="K7" s="417" t="s">
        <v>573</v>
      </c>
      <c r="L7" s="418"/>
      <c r="M7" s="418"/>
      <c r="N7" s="417" t="s">
        <v>574</v>
      </c>
      <c r="O7" s="418"/>
      <c r="P7" s="418"/>
      <c r="Q7" s="417" t="s">
        <v>575</v>
      </c>
      <c r="R7" s="418"/>
      <c r="S7" s="418"/>
      <c r="T7" s="417" t="s">
        <v>17</v>
      </c>
      <c r="U7" s="418"/>
      <c r="V7" s="419"/>
      <c r="W7" s="417" t="s">
        <v>4</v>
      </c>
      <c r="X7" s="418"/>
      <c r="Y7" s="418"/>
      <c r="Z7" s="419"/>
      <c r="AA7" s="428" t="s">
        <v>292</v>
      </c>
    </row>
    <row r="8" spans="1:30" s="130" customFormat="1" ht="18" customHeight="1" x14ac:dyDescent="0.2">
      <c r="A8" s="427"/>
      <c r="B8" s="427"/>
      <c r="C8" s="400"/>
      <c r="D8" s="400"/>
      <c r="E8" s="406"/>
      <c r="F8" s="407"/>
      <c r="G8" s="408"/>
      <c r="H8" s="406"/>
      <c r="I8" s="407"/>
      <c r="J8" s="408"/>
      <c r="K8" s="423"/>
      <c r="L8" s="424"/>
      <c r="M8" s="424"/>
      <c r="N8" s="423"/>
      <c r="O8" s="424"/>
      <c r="P8" s="424"/>
      <c r="Q8" s="423"/>
      <c r="R8" s="424"/>
      <c r="S8" s="424"/>
      <c r="T8" s="420"/>
      <c r="U8" s="421"/>
      <c r="V8" s="422"/>
      <c r="W8" s="420"/>
      <c r="X8" s="421"/>
      <c r="Y8" s="421"/>
      <c r="Z8" s="422"/>
      <c r="AA8" s="429"/>
    </row>
    <row r="9" spans="1:30" s="130" customFormat="1" ht="15.75" customHeight="1" x14ac:dyDescent="0.2">
      <c r="A9" s="427"/>
      <c r="B9" s="427"/>
      <c r="C9" s="400"/>
      <c r="D9" s="400"/>
      <c r="E9" s="409"/>
      <c r="F9" s="410"/>
      <c r="G9" s="411"/>
      <c r="H9" s="409"/>
      <c r="I9" s="410"/>
      <c r="J9" s="411"/>
      <c r="K9" s="412" t="s">
        <v>572</v>
      </c>
      <c r="L9" s="413"/>
      <c r="M9" s="414"/>
      <c r="N9" s="412" t="s">
        <v>572</v>
      </c>
      <c r="O9" s="413"/>
      <c r="P9" s="414"/>
      <c r="Q9" s="412" t="s">
        <v>572</v>
      </c>
      <c r="R9" s="413"/>
      <c r="S9" s="414"/>
      <c r="T9" s="423"/>
      <c r="U9" s="424"/>
      <c r="V9" s="425"/>
      <c r="W9" s="423"/>
      <c r="X9" s="424"/>
      <c r="Y9" s="424"/>
      <c r="Z9" s="425"/>
      <c r="AA9" s="125"/>
    </row>
    <row r="10" spans="1:30" s="100" customFormat="1" ht="15.75" x14ac:dyDescent="0.25">
      <c r="A10" s="388">
        <v>1</v>
      </c>
      <c r="B10" s="388">
        <v>2</v>
      </c>
      <c r="C10" s="388">
        <v>3</v>
      </c>
      <c r="D10" s="388">
        <v>4</v>
      </c>
      <c r="E10" s="415">
        <v>5</v>
      </c>
      <c r="F10" s="426"/>
      <c r="G10" s="416"/>
      <c r="H10" s="415">
        <v>6</v>
      </c>
      <c r="I10" s="426"/>
      <c r="J10" s="416"/>
      <c r="K10" s="394">
        <v>7</v>
      </c>
      <c r="L10" s="395"/>
      <c r="M10" s="396"/>
      <c r="N10" s="394">
        <v>12</v>
      </c>
      <c r="O10" s="395"/>
      <c r="P10" s="396"/>
      <c r="Q10" s="397">
        <v>17</v>
      </c>
      <c r="R10" s="398"/>
      <c r="S10" s="399"/>
      <c r="T10" s="397">
        <v>22</v>
      </c>
      <c r="U10" s="398"/>
      <c r="V10" s="399"/>
      <c r="W10" s="397">
        <v>23</v>
      </c>
      <c r="X10" s="398"/>
      <c r="Y10" s="398"/>
      <c r="Z10" s="399"/>
      <c r="AA10" s="126"/>
    </row>
    <row r="11" spans="1:30" s="100" customFormat="1" ht="87" customHeight="1" x14ac:dyDescent="0.2">
      <c r="A11" s="391"/>
      <c r="B11" s="391"/>
      <c r="C11" s="391"/>
      <c r="D11" s="391"/>
      <c r="E11" s="392" t="s">
        <v>2</v>
      </c>
      <c r="F11" s="383"/>
      <c r="G11" s="389" t="s">
        <v>3</v>
      </c>
      <c r="H11" s="392" t="s">
        <v>2</v>
      </c>
      <c r="I11" s="383"/>
      <c r="J11" s="389" t="s">
        <v>3</v>
      </c>
      <c r="K11" s="392" t="s">
        <v>2</v>
      </c>
      <c r="L11" s="383"/>
      <c r="M11" s="388" t="s">
        <v>3</v>
      </c>
      <c r="N11" s="392" t="s">
        <v>2</v>
      </c>
      <c r="O11" s="383"/>
      <c r="P11" s="388" t="s">
        <v>3</v>
      </c>
      <c r="Q11" s="415" t="s">
        <v>13</v>
      </c>
      <c r="R11" s="416"/>
      <c r="S11" s="103" t="s">
        <v>14</v>
      </c>
      <c r="T11" s="392" t="s">
        <v>2</v>
      </c>
      <c r="U11" s="383"/>
      <c r="V11" s="383" t="s">
        <v>3</v>
      </c>
      <c r="W11" s="415" t="s">
        <v>16</v>
      </c>
      <c r="X11" s="416"/>
      <c r="Y11" s="385" t="s">
        <v>20</v>
      </c>
      <c r="Z11" s="103" t="s">
        <v>15</v>
      </c>
      <c r="AA11" s="127"/>
      <c r="AD11" s="131"/>
    </row>
    <row r="12" spans="1:30" s="100" customFormat="1" ht="15.75" x14ac:dyDescent="0.2">
      <c r="A12" s="389"/>
      <c r="B12" s="389"/>
      <c r="C12" s="389"/>
      <c r="D12" s="389"/>
      <c r="E12" s="393"/>
      <c r="F12" s="384"/>
      <c r="G12" s="390"/>
      <c r="H12" s="393"/>
      <c r="I12" s="384"/>
      <c r="J12" s="390"/>
      <c r="K12" s="393"/>
      <c r="L12" s="384"/>
      <c r="M12" s="389"/>
      <c r="N12" s="393"/>
      <c r="O12" s="384"/>
      <c r="P12" s="389"/>
      <c r="Q12" s="393" t="s">
        <v>2</v>
      </c>
      <c r="R12" s="384"/>
      <c r="S12" s="221" t="s">
        <v>3</v>
      </c>
      <c r="T12" s="393"/>
      <c r="U12" s="384"/>
      <c r="V12" s="384"/>
      <c r="W12" s="393" t="s">
        <v>2</v>
      </c>
      <c r="X12" s="384"/>
      <c r="Y12" s="386"/>
      <c r="Z12" s="221" t="s">
        <v>3</v>
      </c>
      <c r="AA12" s="127"/>
    </row>
    <row r="13" spans="1:30" ht="15" hidden="1" customHeight="1" x14ac:dyDescent="0.2">
      <c r="A13" s="449"/>
      <c r="B13" s="452" t="s">
        <v>31</v>
      </c>
      <c r="C13" s="440" t="s">
        <v>32</v>
      </c>
      <c r="D13" s="452" t="s">
        <v>33</v>
      </c>
      <c r="E13" s="434" t="s">
        <v>34</v>
      </c>
      <c r="F13" s="435"/>
      <c r="G13" s="449"/>
      <c r="H13" s="434" t="s">
        <v>35</v>
      </c>
      <c r="I13" s="435"/>
      <c r="J13" s="440" t="s">
        <v>36</v>
      </c>
      <c r="K13" s="443" t="s">
        <v>37</v>
      </c>
      <c r="L13" s="444"/>
      <c r="M13" s="440" t="s">
        <v>38</v>
      </c>
      <c r="N13" s="443" t="s">
        <v>39</v>
      </c>
      <c r="O13" s="444"/>
      <c r="P13" s="3"/>
      <c r="Q13" s="3"/>
      <c r="R13" s="94"/>
      <c r="S13" s="3"/>
      <c r="T13" s="3"/>
      <c r="U13" s="3"/>
      <c r="V13" s="3"/>
      <c r="W13" s="3"/>
      <c r="X13" s="3"/>
      <c r="Y13" s="3"/>
      <c r="Z13" s="3"/>
    </row>
    <row r="14" spans="1:30" ht="15" hidden="1" customHeight="1" x14ac:dyDescent="0.2">
      <c r="A14" s="450"/>
      <c r="B14" s="453"/>
      <c r="C14" s="441"/>
      <c r="D14" s="453"/>
      <c r="E14" s="436"/>
      <c r="F14" s="437"/>
      <c r="G14" s="450"/>
      <c r="H14" s="436"/>
      <c r="I14" s="437"/>
      <c r="J14" s="441"/>
      <c r="K14" s="445"/>
      <c r="L14" s="446"/>
      <c r="M14" s="441"/>
      <c r="N14" s="445"/>
      <c r="O14" s="446"/>
      <c r="P14" s="4"/>
      <c r="Q14" s="4"/>
      <c r="R14" s="95"/>
      <c r="S14" s="4"/>
      <c r="T14" s="4"/>
      <c r="U14" s="4"/>
      <c r="V14" s="4"/>
      <c r="W14" s="4"/>
      <c r="X14" s="4"/>
      <c r="Y14" s="4"/>
      <c r="Z14" s="4"/>
    </row>
    <row r="15" spans="1:30" ht="15" hidden="1" customHeight="1" x14ac:dyDescent="0.2">
      <c r="A15" s="451"/>
      <c r="B15" s="454"/>
      <c r="C15" s="442"/>
      <c r="D15" s="454"/>
      <c r="E15" s="438"/>
      <c r="F15" s="439"/>
      <c r="G15" s="451"/>
      <c r="H15" s="438"/>
      <c r="I15" s="439"/>
      <c r="J15" s="442"/>
      <c r="K15" s="447"/>
      <c r="L15" s="448"/>
      <c r="M15" s="442"/>
      <c r="N15" s="447"/>
      <c r="O15" s="448"/>
      <c r="P15" s="5"/>
      <c r="Q15" s="5"/>
      <c r="R15" s="96"/>
      <c r="S15" s="5"/>
      <c r="T15" s="5"/>
      <c r="U15" s="5"/>
      <c r="V15" s="5"/>
      <c r="W15" s="5"/>
      <c r="X15" s="5"/>
      <c r="Y15" s="5"/>
      <c r="Z15" s="5"/>
    </row>
    <row r="16" spans="1:30" ht="117.75" customHeight="1" x14ac:dyDescent="0.25">
      <c r="A16" s="111" t="s">
        <v>326</v>
      </c>
      <c r="B16" s="112" t="s">
        <v>327</v>
      </c>
      <c r="C16" s="107"/>
      <c r="D16" s="108" t="s">
        <v>328</v>
      </c>
      <c r="E16" s="260">
        <v>67.489999999999995</v>
      </c>
      <c r="F16" s="261" t="s">
        <v>26</v>
      </c>
      <c r="G16" s="307"/>
      <c r="H16" s="260">
        <v>50.9</v>
      </c>
      <c r="I16" s="261" t="s">
        <v>26</v>
      </c>
      <c r="J16" s="264">
        <f>J17+J24+J27</f>
        <v>808684514130</v>
      </c>
      <c r="K16" s="260">
        <v>49.64</v>
      </c>
      <c r="L16" s="261" t="s">
        <v>26</v>
      </c>
      <c r="M16" s="264">
        <f>M17+M24+M27</f>
        <v>173996161326</v>
      </c>
      <c r="N16" s="260">
        <f>AVERAGE(N17,N24,N27,N32,N35)</f>
        <v>45.084713606594761</v>
      </c>
      <c r="O16" s="261" t="s">
        <v>26</v>
      </c>
      <c r="P16" s="264">
        <f>P17+P24+P27</f>
        <v>168360552027</v>
      </c>
      <c r="Q16" s="312">
        <f>N16/K16*100</f>
        <v>90.823355371866967</v>
      </c>
      <c r="R16" s="309" t="s">
        <v>26</v>
      </c>
      <c r="S16" s="313">
        <f>P16/M16*100</f>
        <v>96.761072625940812</v>
      </c>
      <c r="T16" s="260">
        <f>N16</f>
        <v>45.084713606594761</v>
      </c>
      <c r="U16" s="265" t="s">
        <v>26</v>
      </c>
      <c r="V16" s="361">
        <f>P16</f>
        <v>168360552027</v>
      </c>
      <c r="W16" s="266"/>
      <c r="X16" s="266"/>
      <c r="Y16" s="266"/>
      <c r="Z16" s="266"/>
      <c r="AA16" s="128"/>
      <c r="AD16" s="131">
        <f>P16</f>
        <v>168360552027</v>
      </c>
    </row>
    <row r="17" spans="1:30" ht="110.25" x14ac:dyDescent="0.25">
      <c r="A17" s="68">
        <v>12</v>
      </c>
      <c r="B17" s="64" t="s">
        <v>117</v>
      </c>
      <c r="C17" s="14"/>
      <c r="D17" s="65" t="s">
        <v>366</v>
      </c>
      <c r="E17" s="310">
        <v>74.5</v>
      </c>
      <c r="F17" s="268" t="s">
        <v>26</v>
      </c>
      <c r="G17" s="311">
        <f>SUM(G18:G19)</f>
        <v>99920372400</v>
      </c>
      <c r="H17" s="310">
        <v>67</v>
      </c>
      <c r="I17" s="268" t="s">
        <v>26</v>
      </c>
      <c r="J17" s="311">
        <f>SUM(J18:J20)</f>
        <v>316823724875</v>
      </c>
      <c r="K17" s="310">
        <v>62.45</v>
      </c>
      <c r="L17" s="268" t="s">
        <v>26</v>
      </c>
      <c r="M17" s="311">
        <f>SUM(M18:M20)</f>
        <v>107064248475</v>
      </c>
      <c r="N17" s="310">
        <f>550.27/859.36*100</f>
        <v>64.032535840625584</v>
      </c>
      <c r="O17" s="268" t="s">
        <v>26</v>
      </c>
      <c r="P17" s="311">
        <f>SUM(P18:P20)</f>
        <v>103385830159</v>
      </c>
      <c r="Q17" s="304">
        <f>N17/K17*100</f>
        <v>102.53408461269109</v>
      </c>
      <c r="R17" s="276" t="s">
        <v>26</v>
      </c>
      <c r="S17" s="287">
        <f>P17/M17*100</f>
        <v>96.564288856089135</v>
      </c>
      <c r="T17" s="271">
        <f t="shared" ref="T17:T37" si="0">N17</f>
        <v>64.032535840625584</v>
      </c>
      <c r="U17" s="367" t="s">
        <v>26</v>
      </c>
      <c r="V17" s="363">
        <f t="shared" ref="V17:V21" si="1">P17</f>
        <v>103385830159</v>
      </c>
      <c r="W17" s="269"/>
      <c r="X17" s="269"/>
      <c r="Y17" s="269"/>
      <c r="Z17" s="269"/>
      <c r="AA17" s="115" t="s">
        <v>329</v>
      </c>
      <c r="AD17" s="131">
        <f>P17</f>
        <v>103385830159</v>
      </c>
    </row>
    <row r="18" spans="1:30" ht="60" x14ac:dyDescent="0.2">
      <c r="A18" s="17"/>
      <c r="B18" s="25"/>
      <c r="C18" s="14" t="s">
        <v>46</v>
      </c>
      <c r="D18" s="14" t="s">
        <v>330</v>
      </c>
      <c r="E18" s="75">
        <v>635.92999999999995</v>
      </c>
      <c r="F18" s="35" t="s">
        <v>331</v>
      </c>
      <c r="G18" s="23">
        <v>64616569000</v>
      </c>
      <c r="H18" s="76">
        <v>0.8</v>
      </c>
      <c r="I18" s="35" t="s">
        <v>331</v>
      </c>
      <c r="J18" s="24">
        <v>37986571500</v>
      </c>
      <c r="K18" s="57">
        <v>536.70000000000005</v>
      </c>
      <c r="L18" s="35" t="s">
        <v>331</v>
      </c>
      <c r="M18" s="9">
        <v>62066173000</v>
      </c>
      <c r="N18" s="77">
        <v>550.27</v>
      </c>
      <c r="O18" s="35" t="s">
        <v>331</v>
      </c>
      <c r="P18" s="23">
        <v>60182399926</v>
      </c>
      <c r="Q18" s="217">
        <f>N18/K18*100</f>
        <v>102.52841438419973</v>
      </c>
      <c r="R18" s="18" t="s">
        <v>26</v>
      </c>
      <c r="S18" s="282">
        <f>P18/M18*100</f>
        <v>96.964895718638871</v>
      </c>
      <c r="T18" s="76">
        <f t="shared" si="0"/>
        <v>550.27</v>
      </c>
      <c r="U18" s="35" t="s">
        <v>331</v>
      </c>
      <c r="V18" s="328">
        <f t="shared" si="1"/>
        <v>60182399926</v>
      </c>
      <c r="W18" s="8"/>
      <c r="X18" s="8"/>
      <c r="Y18" s="8"/>
      <c r="Z18" s="8"/>
      <c r="AD18" s="131">
        <f>P18</f>
        <v>60182399926</v>
      </c>
    </row>
    <row r="19" spans="1:30" ht="60" x14ac:dyDescent="0.2">
      <c r="A19" s="63"/>
      <c r="B19" s="63"/>
      <c r="C19" s="259" t="s">
        <v>47</v>
      </c>
      <c r="D19" s="259" t="s">
        <v>330</v>
      </c>
      <c r="E19" s="75">
        <v>635.92999999999995</v>
      </c>
      <c r="F19" s="18" t="s">
        <v>331</v>
      </c>
      <c r="G19" s="23">
        <v>35303803400</v>
      </c>
      <c r="H19" s="57">
        <v>536.70000000000005</v>
      </c>
      <c r="I19" s="18" t="s">
        <v>331</v>
      </c>
      <c r="J19" s="11">
        <v>42178173475</v>
      </c>
      <c r="K19" s="57">
        <v>536.70000000000005</v>
      </c>
      <c r="L19" s="18" t="s">
        <v>331</v>
      </c>
      <c r="M19" s="9">
        <v>44998075475</v>
      </c>
      <c r="N19" s="77">
        <v>550.27</v>
      </c>
      <c r="O19" s="18" t="s">
        <v>331</v>
      </c>
      <c r="P19" s="23">
        <v>43203430233</v>
      </c>
      <c r="Q19" s="217">
        <f>N19/K19*100</f>
        <v>102.52841438419973</v>
      </c>
      <c r="R19" s="18" t="s">
        <v>26</v>
      </c>
      <c r="S19" s="282">
        <f>P19/M19*100</f>
        <v>96.011728894945591</v>
      </c>
      <c r="T19" s="76">
        <f t="shared" si="0"/>
        <v>550.27</v>
      </c>
      <c r="U19" s="35" t="s">
        <v>331</v>
      </c>
      <c r="V19" s="328">
        <f t="shared" si="1"/>
        <v>43203430233</v>
      </c>
      <c r="W19" s="8"/>
      <c r="X19" s="8"/>
      <c r="Y19" s="8"/>
      <c r="Z19" s="8"/>
      <c r="AD19" s="131">
        <f>P19</f>
        <v>43203430233</v>
      </c>
    </row>
    <row r="20" spans="1:30" ht="60" x14ac:dyDescent="0.2">
      <c r="A20" s="17"/>
      <c r="B20" s="25"/>
      <c r="C20" s="14" t="s">
        <v>332</v>
      </c>
      <c r="D20" s="14" t="s">
        <v>330</v>
      </c>
      <c r="E20" s="75">
        <v>0</v>
      </c>
      <c r="F20" s="35" t="s">
        <v>331</v>
      </c>
      <c r="G20" s="81"/>
      <c r="H20" s="76">
        <v>575.77</v>
      </c>
      <c r="I20" s="35" t="s">
        <v>331</v>
      </c>
      <c r="J20" s="24">
        <v>236658979900</v>
      </c>
      <c r="K20" s="57"/>
      <c r="L20" s="35"/>
      <c r="M20" s="9"/>
      <c r="N20" s="57"/>
      <c r="O20" s="35"/>
      <c r="P20" s="23"/>
      <c r="Q20" s="217"/>
      <c r="R20" s="18"/>
      <c r="S20" s="282"/>
      <c r="T20" s="76">
        <f t="shared" si="0"/>
        <v>0</v>
      </c>
      <c r="U20" s="35" t="s">
        <v>331</v>
      </c>
      <c r="V20" s="328">
        <f t="shared" si="1"/>
        <v>0</v>
      </c>
      <c r="W20" s="8"/>
      <c r="X20" s="8"/>
      <c r="Y20" s="8"/>
      <c r="Z20" s="8"/>
      <c r="AD20" s="131">
        <f>P20</f>
        <v>0</v>
      </c>
    </row>
    <row r="21" spans="1:30" ht="105" x14ac:dyDescent="0.2">
      <c r="A21" s="63"/>
      <c r="B21" s="63"/>
      <c r="C21" s="98" t="s">
        <v>333</v>
      </c>
      <c r="D21" s="14" t="s">
        <v>334</v>
      </c>
      <c r="E21" s="76">
        <v>93.33</v>
      </c>
      <c r="F21" s="35" t="s">
        <v>26</v>
      </c>
      <c r="G21" s="240"/>
      <c r="H21" s="57">
        <v>95.45</v>
      </c>
      <c r="I21" s="35" t="s">
        <v>26</v>
      </c>
      <c r="J21" s="240">
        <v>864544000</v>
      </c>
      <c r="K21" s="57">
        <v>92.86</v>
      </c>
      <c r="L21" s="35" t="s">
        <v>26</v>
      </c>
      <c r="M21" s="240">
        <v>864544000</v>
      </c>
      <c r="N21" s="76">
        <f>13/14*100</f>
        <v>92.857142857142861</v>
      </c>
      <c r="O21" s="35" t="s">
        <v>26</v>
      </c>
      <c r="P21" s="242">
        <v>853169000</v>
      </c>
      <c r="Q21" s="217">
        <f>N21/K21*100</f>
        <v>99.996923171594716</v>
      </c>
      <c r="R21" s="18" t="s">
        <v>26</v>
      </c>
      <c r="S21" s="284">
        <f>P21/M21*100</f>
        <v>98.684277491949516</v>
      </c>
      <c r="T21" s="76">
        <f t="shared" si="0"/>
        <v>92.857142857142861</v>
      </c>
      <c r="U21" s="153" t="s">
        <v>26</v>
      </c>
      <c r="V21" s="240">
        <f t="shared" si="1"/>
        <v>853169000</v>
      </c>
      <c r="W21" s="8"/>
      <c r="X21" s="8"/>
      <c r="Y21" s="8"/>
      <c r="Z21" s="8"/>
      <c r="AA21" s="115" t="s">
        <v>338</v>
      </c>
      <c r="AD21" s="131">
        <f>P21</f>
        <v>853169000</v>
      </c>
    </row>
    <row r="22" spans="1:30" ht="60" x14ac:dyDescent="0.2">
      <c r="A22" s="63"/>
      <c r="B22" s="63"/>
      <c r="C22" s="20"/>
      <c r="D22" s="14" t="s">
        <v>335</v>
      </c>
      <c r="E22" s="76">
        <v>85.42</v>
      </c>
      <c r="F22" s="35" t="s">
        <v>26</v>
      </c>
      <c r="G22" s="241"/>
      <c r="H22" s="57">
        <v>56.95</v>
      </c>
      <c r="I22" s="35" t="s">
        <v>26</v>
      </c>
      <c r="J22" s="241"/>
      <c r="K22" s="57">
        <v>88.27</v>
      </c>
      <c r="L22" s="35" t="s">
        <v>26</v>
      </c>
      <c r="M22" s="241"/>
      <c r="N22" s="76">
        <f>1396/1391*100</f>
        <v>100.35945363048167</v>
      </c>
      <c r="O22" s="35" t="s">
        <v>26</v>
      </c>
      <c r="P22" s="241"/>
      <c r="Q22" s="217">
        <f>N22/K22*100</f>
        <v>113.69599369036104</v>
      </c>
      <c r="R22" s="18" t="s">
        <v>26</v>
      </c>
      <c r="S22" s="285"/>
      <c r="T22" s="76">
        <f t="shared" si="0"/>
        <v>100.35945363048167</v>
      </c>
      <c r="U22" s="153" t="s">
        <v>26</v>
      </c>
      <c r="V22" s="5"/>
      <c r="W22" s="8"/>
      <c r="X22" s="8"/>
      <c r="Y22" s="8"/>
      <c r="Z22" s="8"/>
      <c r="AD22" s="131">
        <f>P22</f>
        <v>0</v>
      </c>
    </row>
    <row r="23" spans="1:30" ht="120" x14ac:dyDescent="0.2">
      <c r="A23" s="63"/>
      <c r="B23" s="63"/>
      <c r="C23" s="98" t="s">
        <v>336</v>
      </c>
      <c r="D23" s="14" t="s">
        <v>337</v>
      </c>
      <c r="E23" s="76">
        <v>54.79</v>
      </c>
      <c r="F23" s="35" t="s">
        <v>26</v>
      </c>
      <c r="G23" s="8"/>
      <c r="H23" s="57">
        <v>68.489999999999995</v>
      </c>
      <c r="I23" s="35" t="s">
        <v>26</v>
      </c>
      <c r="J23" s="11">
        <v>362979700</v>
      </c>
      <c r="K23" s="57">
        <v>57.53</v>
      </c>
      <c r="L23" s="35" t="s">
        <v>26</v>
      </c>
      <c r="M23" s="11">
        <v>362979700</v>
      </c>
      <c r="N23" s="76">
        <f>167/180*100</f>
        <v>92.777777777777786</v>
      </c>
      <c r="O23" s="35" t="s">
        <v>26</v>
      </c>
      <c r="P23" s="23">
        <v>362248334</v>
      </c>
      <c r="Q23" s="217">
        <f>N23/K23*100</f>
        <v>161.26851690905229</v>
      </c>
      <c r="R23" s="18" t="s">
        <v>26</v>
      </c>
      <c r="S23" s="282">
        <f>P23/M23*100</f>
        <v>99.798510495215027</v>
      </c>
      <c r="T23" s="76">
        <f t="shared" si="0"/>
        <v>92.777777777777786</v>
      </c>
      <c r="U23" s="153" t="s">
        <v>26</v>
      </c>
      <c r="V23" s="240">
        <f t="shared" ref="V23:V29" si="2">P23</f>
        <v>362248334</v>
      </c>
      <c r="W23" s="8"/>
      <c r="X23" s="8"/>
      <c r="Y23" s="8"/>
      <c r="Z23" s="8"/>
      <c r="AD23" s="131">
        <f>P23</f>
        <v>362248334</v>
      </c>
    </row>
    <row r="24" spans="1:30" ht="94.5" x14ac:dyDescent="0.25">
      <c r="A24" s="63"/>
      <c r="B24" s="63"/>
      <c r="C24" s="14"/>
      <c r="D24" s="65" t="s">
        <v>367</v>
      </c>
      <c r="E24" s="310">
        <v>85</v>
      </c>
      <c r="F24" s="268" t="s">
        <v>26</v>
      </c>
      <c r="G24" s="311">
        <f>SUM(G25:G26)</f>
        <v>27076430000</v>
      </c>
      <c r="H24" s="310">
        <v>71.430000000000007</v>
      </c>
      <c r="I24" s="268" t="s">
        <v>26</v>
      </c>
      <c r="J24" s="311">
        <f>SUM(J25:J26)</f>
        <v>163185085000</v>
      </c>
      <c r="K24" s="310">
        <v>62.68</v>
      </c>
      <c r="L24" s="268" t="s">
        <v>26</v>
      </c>
      <c r="M24" s="311">
        <f>SUM(M25:M26)</f>
        <v>39963572000</v>
      </c>
      <c r="N24" s="310">
        <f>N25</f>
        <v>61.90150838282441</v>
      </c>
      <c r="O24" s="268" t="s">
        <v>26</v>
      </c>
      <c r="P24" s="311">
        <f>SUM(P25:P26)</f>
        <v>38696421727</v>
      </c>
      <c r="Q24" s="304">
        <f>N24/K24*100</f>
        <v>98.757990400166577</v>
      </c>
      <c r="R24" s="276" t="s">
        <v>26</v>
      </c>
      <c r="S24" s="287">
        <f>P24/M24*100</f>
        <v>96.829236703365751</v>
      </c>
      <c r="T24" s="271">
        <f t="shared" si="0"/>
        <v>61.90150838282441</v>
      </c>
      <c r="U24" s="367" t="s">
        <v>26</v>
      </c>
      <c r="V24" s="346">
        <f t="shared" si="2"/>
        <v>38696421727</v>
      </c>
      <c r="W24" s="269"/>
      <c r="X24" s="269"/>
      <c r="Y24" s="269"/>
      <c r="Z24" s="269"/>
      <c r="AA24" s="115" t="s">
        <v>329</v>
      </c>
      <c r="AD24" s="131">
        <f>P24</f>
        <v>38696421727</v>
      </c>
    </row>
    <row r="25" spans="1:30" ht="135" x14ac:dyDescent="0.2">
      <c r="A25" s="15"/>
      <c r="B25" s="15"/>
      <c r="C25" s="14" t="s">
        <v>44</v>
      </c>
      <c r="D25" s="14" t="s">
        <v>339</v>
      </c>
      <c r="E25" s="77">
        <v>85</v>
      </c>
      <c r="F25" s="35" t="s">
        <v>26</v>
      </c>
      <c r="G25" s="23">
        <v>22021826000</v>
      </c>
      <c r="H25" s="77">
        <v>71.430000000000007</v>
      </c>
      <c r="I25" s="35" t="s">
        <v>26</v>
      </c>
      <c r="J25" s="56">
        <v>143848835000</v>
      </c>
      <c r="K25" s="77">
        <v>62.68</v>
      </c>
      <c r="L25" s="35" t="s">
        <v>26</v>
      </c>
      <c r="M25" s="24">
        <v>35888505000</v>
      </c>
      <c r="N25" s="76">
        <f>11778/19027*100</f>
        <v>61.90150838282441</v>
      </c>
      <c r="O25" s="35" t="s">
        <v>26</v>
      </c>
      <c r="P25" s="23">
        <v>34786381729</v>
      </c>
      <c r="Q25" s="217">
        <f>N25/K25*100</f>
        <v>98.757990400166577</v>
      </c>
      <c r="R25" s="18" t="s">
        <v>26</v>
      </c>
      <c r="S25" s="282">
        <f>P25/M25*100</f>
        <v>96.929035436276877</v>
      </c>
      <c r="T25" s="76">
        <f t="shared" si="0"/>
        <v>61.90150838282441</v>
      </c>
      <c r="U25" s="153" t="s">
        <v>26</v>
      </c>
      <c r="V25" s="328">
        <f t="shared" si="2"/>
        <v>34786381729</v>
      </c>
      <c r="W25" s="8"/>
      <c r="X25" s="8"/>
      <c r="Y25" s="8"/>
      <c r="Z25" s="8"/>
      <c r="AD25" s="131">
        <f>P25</f>
        <v>34786381729</v>
      </c>
    </row>
    <row r="26" spans="1:30" ht="135" x14ac:dyDescent="0.2">
      <c r="A26" s="17"/>
      <c r="B26" s="64"/>
      <c r="C26" s="14" t="s">
        <v>45</v>
      </c>
      <c r="D26" s="14" t="s">
        <v>598</v>
      </c>
      <c r="E26" s="77">
        <v>30</v>
      </c>
      <c r="F26" s="35" t="s">
        <v>26</v>
      </c>
      <c r="G26" s="23">
        <v>5054604000</v>
      </c>
      <c r="H26" s="77">
        <v>69.78</v>
      </c>
      <c r="I26" s="35" t="s">
        <v>26</v>
      </c>
      <c r="J26" s="10">
        <v>19336250000</v>
      </c>
      <c r="K26" s="77">
        <v>49.71</v>
      </c>
      <c r="L26" s="35" t="s">
        <v>26</v>
      </c>
      <c r="M26" s="10">
        <v>4075067000</v>
      </c>
      <c r="N26" s="77">
        <v>47.21</v>
      </c>
      <c r="O26" s="35" t="s">
        <v>26</v>
      </c>
      <c r="P26" s="23">
        <v>3910039998</v>
      </c>
      <c r="Q26" s="217">
        <f>N26/K26*100</f>
        <v>94.970830818748738</v>
      </c>
      <c r="R26" s="18" t="s">
        <v>26</v>
      </c>
      <c r="S26" s="282">
        <f>P26/M26*100</f>
        <v>95.950324203258504</v>
      </c>
      <c r="T26" s="76">
        <f t="shared" si="0"/>
        <v>47.21</v>
      </c>
      <c r="U26" s="153" t="s">
        <v>26</v>
      </c>
      <c r="V26" s="328">
        <f t="shared" si="2"/>
        <v>3910039998</v>
      </c>
      <c r="W26" s="8"/>
      <c r="X26" s="8"/>
      <c r="Y26" s="8"/>
      <c r="Z26" s="8"/>
      <c r="AD26" s="131">
        <f>P26</f>
        <v>3910039998</v>
      </c>
    </row>
    <row r="27" spans="1:30" ht="94.5" x14ac:dyDescent="0.25">
      <c r="A27" s="17"/>
      <c r="B27" s="63"/>
      <c r="C27" s="14"/>
      <c r="D27" s="65" t="s">
        <v>368</v>
      </c>
      <c r="E27" s="310">
        <v>14</v>
      </c>
      <c r="F27" s="268" t="s">
        <v>26</v>
      </c>
      <c r="G27" s="311">
        <f>SUM(G28:G31)</f>
        <v>21823166100</v>
      </c>
      <c r="H27" s="314">
        <v>100</v>
      </c>
      <c r="I27" s="268" t="s">
        <v>26</v>
      </c>
      <c r="J27" s="311">
        <f>SUM(J28:J31)</f>
        <v>328675704255</v>
      </c>
      <c r="K27" s="310">
        <v>24</v>
      </c>
      <c r="L27" s="268" t="s">
        <v>26</v>
      </c>
      <c r="M27" s="311">
        <f>SUM(M28:M31)</f>
        <v>26968340851</v>
      </c>
      <c r="N27" s="310">
        <f>5/21*100</f>
        <v>23.809523809523807</v>
      </c>
      <c r="O27" s="268" t="s">
        <v>26</v>
      </c>
      <c r="P27" s="311">
        <f>SUM(P28:P31)</f>
        <v>26278300141</v>
      </c>
      <c r="Q27" s="304">
        <f>N27/K27*100</f>
        <v>99.206349206349202</v>
      </c>
      <c r="R27" s="276" t="s">
        <v>26</v>
      </c>
      <c r="S27" s="287">
        <f>P27/M27*100</f>
        <v>97.441293426939112</v>
      </c>
      <c r="T27" s="271">
        <f t="shared" si="0"/>
        <v>23.809523809523807</v>
      </c>
      <c r="U27" s="367" t="s">
        <v>26</v>
      </c>
      <c r="V27" s="346">
        <f t="shared" si="2"/>
        <v>26278300141</v>
      </c>
      <c r="W27" s="269"/>
      <c r="X27" s="269"/>
      <c r="Y27" s="269"/>
      <c r="Z27" s="269"/>
      <c r="AD27" s="131">
        <f>P27</f>
        <v>26278300141</v>
      </c>
    </row>
    <row r="28" spans="1:30" ht="90" x14ac:dyDescent="0.2">
      <c r="A28" s="17"/>
      <c r="B28" s="25"/>
      <c r="C28" s="14" t="s">
        <v>48</v>
      </c>
      <c r="D28" s="14" t="s">
        <v>340</v>
      </c>
      <c r="E28" s="32">
        <v>3</v>
      </c>
      <c r="F28" s="35" t="s">
        <v>243</v>
      </c>
      <c r="G28" s="23">
        <v>10214698000</v>
      </c>
      <c r="H28" s="32">
        <v>21</v>
      </c>
      <c r="I28" s="35" t="s">
        <v>243</v>
      </c>
      <c r="J28" s="9">
        <v>284258975000</v>
      </c>
      <c r="K28" s="32">
        <v>5</v>
      </c>
      <c r="L28" s="35" t="s">
        <v>243</v>
      </c>
      <c r="M28" s="10">
        <v>17593000000</v>
      </c>
      <c r="N28" s="32">
        <v>5</v>
      </c>
      <c r="O28" s="35" t="s">
        <v>243</v>
      </c>
      <c r="P28" s="23">
        <v>17172543911</v>
      </c>
      <c r="Q28" s="217">
        <f>N28/K28*100</f>
        <v>100</v>
      </c>
      <c r="R28" s="18" t="s">
        <v>26</v>
      </c>
      <c r="S28" s="282">
        <f>P28/M28*100</f>
        <v>97.610094418234524</v>
      </c>
      <c r="T28" s="76">
        <f t="shared" si="0"/>
        <v>5</v>
      </c>
      <c r="U28" s="35" t="s">
        <v>243</v>
      </c>
      <c r="V28" s="11">
        <f t="shared" si="2"/>
        <v>17172543911</v>
      </c>
      <c r="W28" s="8"/>
      <c r="X28" s="8"/>
      <c r="Y28" s="8"/>
      <c r="Z28" s="8"/>
      <c r="AD28" s="131">
        <f>P28</f>
        <v>17172543911</v>
      </c>
    </row>
    <row r="29" spans="1:30" ht="75" x14ac:dyDescent="0.2">
      <c r="A29" s="17"/>
      <c r="B29" s="25"/>
      <c r="C29" s="98" t="s">
        <v>341</v>
      </c>
      <c r="D29" s="14" t="s">
        <v>342</v>
      </c>
      <c r="E29" s="32">
        <v>59</v>
      </c>
      <c r="F29" s="35" t="s">
        <v>26</v>
      </c>
      <c r="G29" s="242">
        <v>11579574000</v>
      </c>
      <c r="H29" s="32">
        <v>73</v>
      </c>
      <c r="I29" s="35" t="s">
        <v>26</v>
      </c>
      <c r="J29" s="228">
        <v>44041923005</v>
      </c>
      <c r="K29" s="76">
        <v>59</v>
      </c>
      <c r="L29" s="35" t="s">
        <v>26</v>
      </c>
      <c r="M29" s="225">
        <v>9300534601</v>
      </c>
      <c r="N29" s="77">
        <v>24.62</v>
      </c>
      <c r="O29" s="35" t="s">
        <v>26</v>
      </c>
      <c r="P29" s="242">
        <v>9061009230</v>
      </c>
      <c r="Q29" s="217">
        <f>N29/K29*100</f>
        <v>41.728813559322035</v>
      </c>
      <c r="R29" s="18" t="s">
        <v>26</v>
      </c>
      <c r="S29" s="284">
        <f>P29/M29*100</f>
        <v>97.424606420213252</v>
      </c>
      <c r="T29" s="76">
        <f t="shared" si="0"/>
        <v>24.62</v>
      </c>
      <c r="U29" s="35" t="s">
        <v>26</v>
      </c>
      <c r="V29" s="240">
        <f t="shared" si="2"/>
        <v>9061009230</v>
      </c>
      <c r="W29" s="8"/>
      <c r="X29" s="8"/>
      <c r="Y29" s="8"/>
      <c r="Z29" s="8"/>
      <c r="AD29" s="131">
        <f>P29</f>
        <v>9061009230</v>
      </c>
    </row>
    <row r="30" spans="1:30" ht="75" x14ac:dyDescent="0.2">
      <c r="A30" s="63"/>
      <c r="B30" s="63"/>
      <c r="C30" s="20"/>
      <c r="D30" s="14" t="s">
        <v>343</v>
      </c>
      <c r="E30" s="32">
        <v>79.680000000000007</v>
      </c>
      <c r="F30" s="35" t="s">
        <v>26</v>
      </c>
      <c r="G30" s="241"/>
      <c r="H30" s="32">
        <v>7.43</v>
      </c>
      <c r="I30" s="35" t="s">
        <v>26</v>
      </c>
      <c r="J30" s="49"/>
      <c r="K30" s="76">
        <v>6.98</v>
      </c>
      <c r="L30" s="35" t="s">
        <v>26</v>
      </c>
      <c r="M30" s="227"/>
      <c r="N30" s="77">
        <v>9.2200000000000006</v>
      </c>
      <c r="O30" s="35" t="s">
        <v>26</v>
      </c>
      <c r="P30" s="241"/>
      <c r="Q30" s="217">
        <f>N30/K30*100</f>
        <v>132.09169054441261</v>
      </c>
      <c r="R30" s="18" t="s">
        <v>26</v>
      </c>
      <c r="S30" s="285"/>
      <c r="T30" s="76">
        <f t="shared" si="0"/>
        <v>9.2200000000000006</v>
      </c>
      <c r="U30" s="35" t="s">
        <v>26</v>
      </c>
      <c r="V30" s="5"/>
      <c r="W30" s="8"/>
      <c r="X30" s="8"/>
      <c r="Y30" s="8"/>
      <c r="Z30" s="8"/>
      <c r="AD30" s="131">
        <f>P30</f>
        <v>0</v>
      </c>
    </row>
    <row r="31" spans="1:30" ht="75" x14ac:dyDescent="0.2">
      <c r="A31" s="17"/>
      <c r="B31" s="25"/>
      <c r="C31" s="14" t="s">
        <v>344</v>
      </c>
      <c r="D31" s="14" t="s">
        <v>345</v>
      </c>
      <c r="E31" s="32">
        <v>1.0900000000000001</v>
      </c>
      <c r="F31" s="35" t="s">
        <v>26</v>
      </c>
      <c r="G31" s="23">
        <v>28894100</v>
      </c>
      <c r="H31" s="32">
        <v>9.07</v>
      </c>
      <c r="I31" s="35" t="s">
        <v>26</v>
      </c>
      <c r="J31" s="9">
        <v>374806250</v>
      </c>
      <c r="K31" s="32">
        <v>1.81</v>
      </c>
      <c r="L31" s="35" t="s">
        <v>26</v>
      </c>
      <c r="M31" s="10">
        <v>74806250</v>
      </c>
      <c r="N31" s="77">
        <v>1.81</v>
      </c>
      <c r="O31" s="35" t="s">
        <v>26</v>
      </c>
      <c r="P31" s="23">
        <v>44747000</v>
      </c>
      <c r="Q31" s="217">
        <f>N31/K31*100</f>
        <v>100</v>
      </c>
      <c r="R31" s="18" t="s">
        <v>26</v>
      </c>
      <c r="S31" s="282">
        <f>P31/M31*100</f>
        <v>59.817194418915534</v>
      </c>
      <c r="T31" s="76">
        <f t="shared" si="0"/>
        <v>1.81</v>
      </c>
      <c r="U31" s="35" t="s">
        <v>26</v>
      </c>
      <c r="V31" s="240">
        <f t="shared" ref="V31:V37" si="3">P31</f>
        <v>44747000</v>
      </c>
      <c r="W31" s="8"/>
      <c r="X31" s="8"/>
      <c r="Y31" s="8"/>
      <c r="Z31" s="8"/>
      <c r="AD31" s="131">
        <f>P31</f>
        <v>44747000</v>
      </c>
    </row>
    <row r="32" spans="1:30" ht="105" x14ac:dyDescent="0.25">
      <c r="A32" s="63"/>
      <c r="B32" s="63"/>
      <c r="C32" s="14"/>
      <c r="D32" s="65" t="s">
        <v>369</v>
      </c>
      <c r="E32" s="310">
        <v>24.83</v>
      </c>
      <c r="F32" s="268" t="s">
        <v>26</v>
      </c>
      <c r="G32" s="269"/>
      <c r="H32" s="310">
        <v>24.87</v>
      </c>
      <c r="I32" s="268" t="s">
        <v>26</v>
      </c>
      <c r="J32" s="270">
        <f>SUM(J33:J34)</f>
        <v>72136255000</v>
      </c>
      <c r="K32" s="310">
        <v>24.84</v>
      </c>
      <c r="L32" s="268" t="s">
        <v>26</v>
      </c>
      <c r="M32" s="270">
        <f>SUM(M33:M34)</f>
        <v>19475120000</v>
      </c>
      <c r="N32" s="310">
        <v>24.84</v>
      </c>
      <c r="O32" s="268" t="s">
        <v>26</v>
      </c>
      <c r="P32" s="270">
        <f>SUM(P33:P34)</f>
        <v>18435277940</v>
      </c>
      <c r="Q32" s="304">
        <f>N32/K32*100</f>
        <v>100</v>
      </c>
      <c r="R32" s="276" t="s">
        <v>26</v>
      </c>
      <c r="S32" s="287">
        <f>P32/M32*100</f>
        <v>94.66066417049035</v>
      </c>
      <c r="T32" s="271">
        <f t="shared" si="0"/>
        <v>24.84</v>
      </c>
      <c r="U32" s="367" t="s">
        <v>26</v>
      </c>
      <c r="V32" s="346">
        <f t="shared" si="3"/>
        <v>18435277940</v>
      </c>
      <c r="W32" s="269"/>
      <c r="X32" s="269"/>
      <c r="Y32" s="269"/>
      <c r="Z32" s="269"/>
      <c r="AA32" s="147" t="s">
        <v>352</v>
      </c>
      <c r="AD32" s="131">
        <f>P32</f>
        <v>18435277940</v>
      </c>
    </row>
    <row r="33" spans="1:30" ht="105" x14ac:dyDescent="0.2">
      <c r="A33" s="63"/>
      <c r="B33" s="63"/>
      <c r="C33" s="14" t="s">
        <v>349</v>
      </c>
      <c r="D33" s="14" t="s">
        <v>346</v>
      </c>
      <c r="E33" s="77">
        <v>24.83</v>
      </c>
      <c r="F33" s="35" t="s">
        <v>26</v>
      </c>
      <c r="G33" s="8"/>
      <c r="H33" s="77">
        <v>24.87</v>
      </c>
      <c r="I33" s="35" t="s">
        <v>26</v>
      </c>
      <c r="J33" s="9">
        <v>17619755000</v>
      </c>
      <c r="K33" s="77">
        <v>24.84</v>
      </c>
      <c r="L33" s="35" t="s">
        <v>26</v>
      </c>
      <c r="M33" s="10">
        <v>4635450000</v>
      </c>
      <c r="N33" s="77">
        <v>24.84</v>
      </c>
      <c r="O33" s="35" t="s">
        <v>26</v>
      </c>
      <c r="P33" s="10">
        <v>4548259000</v>
      </c>
      <c r="Q33" s="217">
        <f>N33/K33*100</f>
        <v>100</v>
      </c>
      <c r="R33" s="18" t="s">
        <v>26</v>
      </c>
      <c r="S33" s="282">
        <f>P33/M33*100</f>
        <v>98.119039143988175</v>
      </c>
      <c r="T33" s="76">
        <f t="shared" si="0"/>
        <v>24.84</v>
      </c>
      <c r="U33" s="153" t="s">
        <v>26</v>
      </c>
      <c r="V33" s="11">
        <f t="shared" si="3"/>
        <v>4548259000</v>
      </c>
      <c r="W33" s="8"/>
      <c r="X33" s="8"/>
      <c r="Y33" s="8"/>
      <c r="Z33" s="8"/>
      <c r="AD33" s="131">
        <f>P33</f>
        <v>4548259000</v>
      </c>
    </row>
    <row r="34" spans="1:30" ht="90" x14ac:dyDescent="0.2">
      <c r="A34" s="63"/>
      <c r="B34" s="63"/>
      <c r="C34" s="14" t="s">
        <v>347</v>
      </c>
      <c r="D34" s="14" t="s">
        <v>348</v>
      </c>
      <c r="E34" s="77">
        <v>8</v>
      </c>
      <c r="F34" s="35" t="s">
        <v>26</v>
      </c>
      <c r="G34" s="8"/>
      <c r="H34" s="77">
        <v>60</v>
      </c>
      <c r="I34" s="35" t="s">
        <v>26</v>
      </c>
      <c r="J34" s="9">
        <v>54516500000</v>
      </c>
      <c r="K34" s="77">
        <v>12</v>
      </c>
      <c r="L34" s="35" t="s">
        <v>26</v>
      </c>
      <c r="M34" s="10">
        <v>14839670000</v>
      </c>
      <c r="N34" s="77">
        <v>11.95</v>
      </c>
      <c r="O34" s="35" t="s">
        <v>26</v>
      </c>
      <c r="P34" s="10">
        <v>13887018940</v>
      </c>
      <c r="Q34" s="217">
        <f>N34/K34*100</f>
        <v>99.583333333333329</v>
      </c>
      <c r="R34" s="18" t="s">
        <v>26</v>
      </c>
      <c r="S34" s="282">
        <f>P34/M34*100</f>
        <v>93.580375709163349</v>
      </c>
      <c r="T34" s="76">
        <f t="shared" si="0"/>
        <v>11.95</v>
      </c>
      <c r="U34" s="153" t="s">
        <v>26</v>
      </c>
      <c r="V34" s="11">
        <f t="shared" si="3"/>
        <v>13887018940</v>
      </c>
      <c r="W34" s="8"/>
      <c r="X34" s="8"/>
      <c r="Y34" s="8"/>
      <c r="Z34" s="8"/>
      <c r="AD34" s="131">
        <f>P34</f>
        <v>13887018940</v>
      </c>
    </row>
    <row r="35" spans="1:30" ht="126" x14ac:dyDescent="0.25">
      <c r="A35" s="15"/>
      <c r="B35" s="15"/>
      <c r="C35" s="14"/>
      <c r="D35" s="65" t="s">
        <v>370</v>
      </c>
      <c r="E35" s="310">
        <v>40.659999999999997</v>
      </c>
      <c r="F35" s="268" t="s">
        <v>26</v>
      </c>
      <c r="G35" s="269"/>
      <c r="H35" s="310">
        <v>82.32</v>
      </c>
      <c r="I35" s="268" t="s">
        <v>26</v>
      </c>
      <c r="J35" s="270">
        <f>J36</f>
        <v>75333630000</v>
      </c>
      <c r="K35" s="310">
        <f>K36</f>
        <v>53.05</v>
      </c>
      <c r="L35" s="268" t="s">
        <v>26</v>
      </c>
      <c r="M35" s="270">
        <f>M36</f>
        <v>9529106000</v>
      </c>
      <c r="N35" s="310">
        <f>N36</f>
        <v>50.84</v>
      </c>
      <c r="O35" s="268" t="s">
        <v>26</v>
      </c>
      <c r="P35" s="270">
        <f>P36</f>
        <v>9342807596</v>
      </c>
      <c r="Q35" s="304">
        <f>N35/K35*100</f>
        <v>95.834118755890685</v>
      </c>
      <c r="R35" s="276" t="s">
        <v>26</v>
      </c>
      <c r="S35" s="287">
        <f>P35/M35*100</f>
        <v>98.044954017722119</v>
      </c>
      <c r="T35" s="271">
        <f t="shared" si="0"/>
        <v>50.84</v>
      </c>
      <c r="U35" s="367" t="s">
        <v>26</v>
      </c>
      <c r="V35" s="346">
        <f t="shared" si="3"/>
        <v>9342807596</v>
      </c>
      <c r="W35" s="269"/>
      <c r="X35" s="269"/>
      <c r="Y35" s="269"/>
      <c r="Z35" s="269"/>
      <c r="AD35" s="131">
        <f>P35</f>
        <v>9342807596</v>
      </c>
    </row>
    <row r="36" spans="1:30" ht="105" x14ac:dyDescent="0.2">
      <c r="A36" s="63"/>
      <c r="B36" s="63"/>
      <c r="C36" s="14" t="s">
        <v>186</v>
      </c>
      <c r="D36" s="14" t="s">
        <v>187</v>
      </c>
      <c r="E36" s="32">
        <v>40.659999999999997</v>
      </c>
      <c r="F36" s="32" t="s">
        <v>26</v>
      </c>
      <c r="G36" s="8"/>
      <c r="H36" s="18">
        <v>82.32</v>
      </c>
      <c r="I36" s="32" t="s">
        <v>26</v>
      </c>
      <c r="J36" s="9">
        <v>75333630000</v>
      </c>
      <c r="K36" s="32">
        <v>53.05</v>
      </c>
      <c r="L36" s="32" t="s">
        <v>26</v>
      </c>
      <c r="M36" s="10">
        <v>9529106000</v>
      </c>
      <c r="N36" s="32">
        <v>50.84</v>
      </c>
      <c r="O36" s="32" t="s">
        <v>26</v>
      </c>
      <c r="P36" s="62">
        <v>9342807596</v>
      </c>
      <c r="Q36" s="217">
        <f>N36/K36*100</f>
        <v>95.834118755890685</v>
      </c>
      <c r="R36" s="18" t="s">
        <v>26</v>
      </c>
      <c r="S36" s="282">
        <f>P36/M36*100</f>
        <v>98.044954017722119</v>
      </c>
      <c r="T36" s="76">
        <f t="shared" si="0"/>
        <v>50.84</v>
      </c>
      <c r="U36" s="153" t="s">
        <v>26</v>
      </c>
      <c r="V36" s="11">
        <f t="shared" si="3"/>
        <v>9342807596</v>
      </c>
      <c r="W36" s="8"/>
      <c r="X36" s="8"/>
      <c r="Y36" s="8"/>
      <c r="Z36" s="8"/>
      <c r="AA36" s="194" t="s">
        <v>352</v>
      </c>
      <c r="AD36" s="131">
        <f>P36</f>
        <v>9342807596</v>
      </c>
    </row>
    <row r="37" spans="1:30" ht="60" x14ac:dyDescent="0.2">
      <c r="A37" s="16"/>
      <c r="B37" s="16"/>
      <c r="C37" s="14" t="s">
        <v>350</v>
      </c>
      <c r="D37" s="14" t="s">
        <v>351</v>
      </c>
      <c r="E37" s="77">
        <v>18.78</v>
      </c>
      <c r="F37" s="35" t="s">
        <v>26</v>
      </c>
      <c r="G37" s="8"/>
      <c r="H37" s="77">
        <v>44.01</v>
      </c>
      <c r="I37" s="35" t="s">
        <v>26</v>
      </c>
      <c r="J37" s="9">
        <v>34814402500</v>
      </c>
      <c r="K37" s="77">
        <v>23.97</v>
      </c>
      <c r="L37" s="35" t="s">
        <v>26</v>
      </c>
      <c r="M37" s="10">
        <v>7357100000</v>
      </c>
      <c r="N37" s="77">
        <f>6959/19975*100</f>
        <v>34.838548185231538</v>
      </c>
      <c r="O37" s="35" t="s">
        <v>26</v>
      </c>
      <c r="P37" s="10">
        <v>7211519710</v>
      </c>
      <c r="Q37" s="217">
        <f>N37/K37*100</f>
        <v>145.34229530759924</v>
      </c>
      <c r="R37" s="18" t="s">
        <v>26</v>
      </c>
      <c r="S37" s="282">
        <f>P37/M37*100</f>
        <v>98.021227249867465</v>
      </c>
      <c r="T37" s="76">
        <f t="shared" si="0"/>
        <v>34.838548185231538</v>
      </c>
      <c r="U37" s="153" t="s">
        <v>26</v>
      </c>
      <c r="V37" s="11">
        <f t="shared" si="3"/>
        <v>7211519710</v>
      </c>
      <c r="W37" s="8"/>
      <c r="X37" s="8"/>
      <c r="Y37" s="8"/>
      <c r="Z37" s="8"/>
      <c r="AD37" s="131">
        <f>P37</f>
        <v>7211519710</v>
      </c>
    </row>
    <row r="38" spans="1:30" ht="15" x14ac:dyDescent="0.2">
      <c r="A38" s="387" t="s">
        <v>5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  <c r="M38" s="387"/>
      <c r="N38" s="387"/>
      <c r="O38" s="387"/>
      <c r="P38" s="387"/>
      <c r="Q38" s="118">
        <f>AVERAGE(Q17:Q37)</f>
        <v>104.23299391169891</v>
      </c>
      <c r="R38" s="119"/>
      <c r="S38" s="118"/>
      <c r="T38" s="99"/>
      <c r="U38" s="99"/>
      <c r="V38" s="99"/>
      <c r="W38" s="99"/>
      <c r="X38" s="99"/>
      <c r="Y38" s="99"/>
      <c r="Z38" s="99"/>
      <c r="AA38" s="123"/>
    </row>
    <row r="39" spans="1:30" ht="15" x14ac:dyDescent="0.2">
      <c r="A39" s="387" t="s">
        <v>6</v>
      </c>
      <c r="B39" s="387"/>
      <c r="C39" s="387"/>
      <c r="D39" s="387"/>
      <c r="E39" s="387"/>
      <c r="F39" s="387"/>
      <c r="G39" s="387"/>
      <c r="H39" s="387"/>
      <c r="I39" s="387"/>
      <c r="J39" s="387"/>
      <c r="K39" s="387"/>
      <c r="L39" s="387"/>
      <c r="M39" s="387"/>
      <c r="N39" s="387"/>
      <c r="O39" s="387"/>
      <c r="P39" s="387"/>
      <c r="Q39" s="191" t="str">
        <f>IF(Q38&gt;=91,"Sangat Tinggi",IF(Q38&gt;=76,"Tinggi",IF(Q38&gt;=66,"Sedang",IF(Q38&gt;=51,"Rendah",IF(Q38&lt;=50,"Sangat Rendah")))))</f>
        <v>Sangat Tinggi</v>
      </c>
      <c r="R39" s="119"/>
      <c r="S39" s="99"/>
      <c r="T39" s="99"/>
      <c r="U39" s="99"/>
      <c r="V39" s="99"/>
      <c r="W39" s="99"/>
      <c r="X39" s="99"/>
      <c r="Y39" s="99"/>
      <c r="Z39" s="99"/>
      <c r="AA39" s="123"/>
    </row>
    <row r="40" spans="1:30" ht="15" x14ac:dyDescent="0.2">
      <c r="A40" s="382" t="s">
        <v>7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2"/>
      <c r="O40" s="382"/>
      <c r="P40" s="382"/>
      <c r="Q40" s="382"/>
      <c r="R40" s="382"/>
      <c r="S40" s="382"/>
      <c r="T40" s="382"/>
      <c r="U40" s="382"/>
      <c r="V40" s="382"/>
      <c r="W40" s="382"/>
      <c r="X40" s="382"/>
      <c r="Y40" s="382"/>
      <c r="Z40" s="382"/>
      <c r="AA40" s="123"/>
    </row>
    <row r="41" spans="1:30" ht="15" x14ac:dyDescent="0.2">
      <c r="A41" s="382" t="s">
        <v>8</v>
      </c>
      <c r="B41" s="382"/>
      <c r="C41" s="382"/>
      <c r="D41" s="382"/>
      <c r="E41" s="382"/>
      <c r="F41" s="382"/>
      <c r="G41" s="382"/>
      <c r="H41" s="382"/>
      <c r="I41" s="382"/>
      <c r="J41" s="382"/>
      <c r="K41" s="382"/>
      <c r="L41" s="382"/>
      <c r="M41" s="382"/>
      <c r="N41" s="382"/>
      <c r="O41" s="382"/>
      <c r="P41" s="382"/>
      <c r="Q41" s="382"/>
      <c r="R41" s="382"/>
      <c r="S41" s="382"/>
      <c r="T41" s="382"/>
      <c r="U41" s="382"/>
      <c r="V41" s="382"/>
      <c r="W41" s="382"/>
      <c r="X41" s="382"/>
      <c r="Y41" s="382"/>
      <c r="Z41" s="382"/>
      <c r="AA41" s="123"/>
    </row>
    <row r="42" spans="1:30" ht="15" x14ac:dyDescent="0.2">
      <c r="A42" s="382" t="s">
        <v>9</v>
      </c>
      <c r="B42" s="382"/>
      <c r="C42" s="382"/>
      <c r="D42" s="382"/>
      <c r="E42" s="382"/>
      <c r="F42" s="382"/>
      <c r="G42" s="382"/>
      <c r="H42" s="382"/>
      <c r="I42" s="382"/>
      <c r="J42" s="382"/>
      <c r="K42" s="382"/>
      <c r="L42" s="382"/>
      <c r="M42" s="382"/>
      <c r="N42" s="382"/>
      <c r="O42" s="382"/>
      <c r="P42" s="382"/>
      <c r="Q42" s="382"/>
      <c r="R42" s="382"/>
      <c r="S42" s="382"/>
      <c r="T42" s="382"/>
      <c r="U42" s="382"/>
      <c r="V42" s="382"/>
      <c r="W42" s="382"/>
      <c r="X42" s="382"/>
      <c r="Y42" s="382"/>
      <c r="Z42" s="382"/>
      <c r="AA42" s="123"/>
    </row>
    <row r="43" spans="1:30" ht="15" x14ac:dyDescent="0.2">
      <c r="A43" s="382" t="s">
        <v>10</v>
      </c>
      <c r="B43" s="382"/>
      <c r="C43" s="382"/>
      <c r="D43" s="382"/>
      <c r="E43" s="382"/>
      <c r="F43" s="382"/>
      <c r="G43" s="382"/>
      <c r="H43" s="382"/>
      <c r="I43" s="382"/>
      <c r="J43" s="382"/>
      <c r="K43" s="382"/>
      <c r="L43" s="382"/>
      <c r="M43" s="382"/>
      <c r="N43" s="382"/>
      <c r="O43" s="382"/>
      <c r="P43" s="382"/>
      <c r="Q43" s="382"/>
      <c r="R43" s="382"/>
      <c r="S43" s="382"/>
      <c r="T43" s="382"/>
      <c r="U43" s="382"/>
      <c r="V43" s="382"/>
      <c r="W43" s="382"/>
      <c r="X43" s="382"/>
      <c r="Y43" s="382"/>
      <c r="Z43" s="382"/>
      <c r="AA43" s="124"/>
    </row>
    <row r="44" spans="1:30" ht="15" x14ac:dyDescent="0.2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60"/>
      <c r="S44" s="58"/>
      <c r="T44" s="58"/>
      <c r="U44" s="58"/>
      <c r="V44" s="58"/>
      <c r="W44" s="58"/>
      <c r="X44" s="58"/>
      <c r="Y44" s="58"/>
      <c r="Z44" s="58"/>
    </row>
    <row r="45" spans="1:30" ht="15.75" x14ac:dyDescent="0.25">
      <c r="A45" s="59" t="s">
        <v>11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210"/>
      <c r="R45" s="60"/>
      <c r="S45" s="58"/>
      <c r="T45" s="58"/>
      <c r="U45" s="58"/>
      <c r="V45" s="58"/>
      <c r="W45" s="58"/>
      <c r="X45" s="58"/>
      <c r="Y45" s="58"/>
      <c r="Z45" s="58"/>
    </row>
    <row r="46" spans="1:30" ht="15" x14ac:dyDescent="0.2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60"/>
      <c r="S46" s="58"/>
      <c r="T46" s="58"/>
      <c r="U46" s="58"/>
      <c r="V46" s="58"/>
      <c r="W46" s="58"/>
      <c r="X46" s="58"/>
      <c r="Y46" s="58"/>
      <c r="Z46" s="58"/>
    </row>
    <row r="47" spans="1:30" ht="15" x14ac:dyDescent="0.2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60"/>
      <c r="S47" s="58"/>
      <c r="T47" s="58"/>
      <c r="U47" s="58"/>
      <c r="V47" s="58"/>
      <c r="W47" s="58"/>
      <c r="X47" s="58"/>
      <c r="Y47" s="58"/>
      <c r="Z47" s="58"/>
    </row>
    <row r="48" spans="1:30" ht="15" x14ac:dyDescent="0.2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60"/>
      <c r="S48" s="58"/>
      <c r="T48" s="58"/>
      <c r="U48" s="58"/>
      <c r="V48" s="58"/>
      <c r="W48" s="58"/>
      <c r="X48" s="58"/>
      <c r="Y48" s="58"/>
      <c r="Z48" s="58"/>
    </row>
    <row r="49" spans="1:27" ht="15" x14ac:dyDescent="0.2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60"/>
      <c r="S49" s="58"/>
      <c r="T49" s="58"/>
      <c r="U49" s="58"/>
      <c r="V49" s="58"/>
      <c r="W49" s="58"/>
      <c r="X49" s="58"/>
      <c r="Y49" s="58"/>
      <c r="Z49" s="58"/>
    </row>
    <row r="50" spans="1:27" s="100" customFormat="1" ht="15" x14ac:dyDescent="0.2">
      <c r="A50" s="135" t="s">
        <v>511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7">
        <f>Q38</f>
        <v>104.23299391169891</v>
      </c>
      <c r="R50" s="138"/>
      <c r="S50" s="139"/>
      <c r="T50" s="139"/>
      <c r="U50" s="139"/>
      <c r="V50" s="139"/>
      <c r="W50" s="139"/>
      <c r="X50" s="139"/>
      <c r="Y50" s="139"/>
      <c r="Z50" s="139"/>
      <c r="AA50" s="144"/>
    </row>
    <row r="51" spans="1:27" s="100" customFormat="1" ht="15" x14ac:dyDescent="0.2">
      <c r="A51" s="431" t="s">
        <v>5</v>
      </c>
      <c r="B51" s="431"/>
      <c r="C51" s="431"/>
      <c r="D51" s="431"/>
      <c r="E51" s="431"/>
      <c r="F51" s="431"/>
      <c r="G51" s="431"/>
      <c r="H51" s="431"/>
      <c r="I51" s="431"/>
      <c r="J51" s="431"/>
      <c r="K51" s="431"/>
      <c r="L51" s="431"/>
      <c r="M51" s="431"/>
      <c r="N51" s="431"/>
      <c r="O51" s="431"/>
      <c r="P51" s="431"/>
      <c r="Q51" s="140">
        <f>AVERAGE(Q50:Q50)</f>
        <v>104.23299391169891</v>
      </c>
      <c r="R51" s="141"/>
      <c r="S51" s="140"/>
      <c r="T51" s="142"/>
      <c r="U51" s="142"/>
      <c r="V51" s="142"/>
      <c r="W51" s="142"/>
      <c r="X51" s="142"/>
      <c r="Y51" s="142"/>
      <c r="Z51" s="142"/>
      <c r="AA51" s="145"/>
    </row>
    <row r="52" spans="1:27" s="100" customFormat="1" ht="15" x14ac:dyDescent="0.2">
      <c r="A52" s="431" t="s">
        <v>6</v>
      </c>
      <c r="B52" s="431"/>
      <c r="C52" s="431"/>
      <c r="D52" s="431"/>
      <c r="E52" s="431"/>
      <c r="F52" s="431"/>
      <c r="G52" s="431"/>
      <c r="H52" s="431"/>
      <c r="I52" s="431"/>
      <c r="J52" s="431"/>
      <c r="K52" s="431"/>
      <c r="L52" s="431"/>
      <c r="M52" s="431"/>
      <c r="N52" s="431"/>
      <c r="O52" s="431"/>
      <c r="P52" s="431"/>
      <c r="Q52" s="192" t="str">
        <f>IF(Q51&gt;=91,"Sangat Tinggi",IF(Q51&gt;=76,"Tinggi",IF(Q51&gt;=66,"Sedang",IF(Q51&gt;=51,"Rendah",IF(Q51&lt;=50,"Sangat Rendah")))))</f>
        <v>Sangat Tinggi</v>
      </c>
      <c r="R52" s="141"/>
      <c r="S52" s="142"/>
      <c r="T52" s="142"/>
      <c r="U52" s="142"/>
      <c r="V52" s="142"/>
      <c r="W52" s="142"/>
      <c r="X52" s="142"/>
      <c r="Y52" s="142"/>
      <c r="Z52" s="142"/>
      <c r="AA52" s="145"/>
    </row>
    <row r="53" spans="1:27" s="100" customFormat="1" ht="15" x14ac:dyDescent="0.2">
      <c r="A53" s="430" t="s">
        <v>7</v>
      </c>
      <c r="B53" s="430"/>
      <c r="C53" s="430"/>
      <c r="D53" s="430"/>
      <c r="E53" s="430"/>
      <c r="F53" s="430"/>
      <c r="G53" s="430"/>
      <c r="H53" s="430"/>
      <c r="I53" s="430"/>
      <c r="J53" s="430"/>
      <c r="K53" s="430"/>
      <c r="L53" s="430"/>
      <c r="M53" s="430"/>
      <c r="N53" s="430"/>
      <c r="O53" s="430"/>
      <c r="P53" s="430"/>
      <c r="Q53" s="430"/>
      <c r="R53" s="430"/>
      <c r="S53" s="430"/>
      <c r="T53" s="430"/>
      <c r="U53" s="430"/>
      <c r="V53" s="430"/>
      <c r="W53" s="430"/>
      <c r="X53" s="430"/>
      <c r="Y53" s="430"/>
      <c r="Z53" s="430"/>
      <c r="AA53" s="145"/>
    </row>
    <row r="54" spans="1:27" s="100" customFormat="1" ht="15" x14ac:dyDescent="0.2">
      <c r="A54" s="430" t="s">
        <v>8</v>
      </c>
      <c r="B54" s="430"/>
      <c r="C54" s="430"/>
      <c r="D54" s="430"/>
      <c r="E54" s="430"/>
      <c r="F54" s="430"/>
      <c r="G54" s="430"/>
      <c r="H54" s="430"/>
      <c r="I54" s="430"/>
      <c r="J54" s="430"/>
      <c r="K54" s="430"/>
      <c r="L54" s="430"/>
      <c r="M54" s="430"/>
      <c r="N54" s="430"/>
      <c r="O54" s="430"/>
      <c r="P54" s="430"/>
      <c r="Q54" s="430"/>
      <c r="R54" s="430"/>
      <c r="S54" s="430"/>
      <c r="T54" s="430"/>
      <c r="U54" s="430"/>
      <c r="V54" s="430"/>
      <c r="W54" s="430"/>
      <c r="X54" s="430"/>
      <c r="Y54" s="430"/>
      <c r="Z54" s="430"/>
      <c r="AA54" s="145"/>
    </row>
    <row r="55" spans="1:27" s="100" customFormat="1" ht="15" x14ac:dyDescent="0.2">
      <c r="A55" s="430" t="s">
        <v>9</v>
      </c>
      <c r="B55" s="430"/>
      <c r="C55" s="430"/>
      <c r="D55" s="430"/>
      <c r="E55" s="430"/>
      <c r="F55" s="430"/>
      <c r="G55" s="430"/>
      <c r="H55" s="430"/>
      <c r="I55" s="430"/>
      <c r="J55" s="430"/>
      <c r="K55" s="430"/>
      <c r="L55" s="430"/>
      <c r="M55" s="430"/>
      <c r="N55" s="430"/>
      <c r="O55" s="430"/>
      <c r="P55" s="430"/>
      <c r="Q55" s="430"/>
      <c r="R55" s="430"/>
      <c r="S55" s="430"/>
      <c r="T55" s="430"/>
      <c r="U55" s="430"/>
      <c r="V55" s="430"/>
      <c r="W55" s="430"/>
      <c r="X55" s="430"/>
      <c r="Y55" s="430"/>
      <c r="Z55" s="430"/>
      <c r="AA55" s="145"/>
    </row>
    <row r="56" spans="1:27" s="100" customFormat="1" ht="15" x14ac:dyDescent="0.2">
      <c r="A56" s="430" t="s">
        <v>10</v>
      </c>
      <c r="B56" s="430"/>
      <c r="C56" s="430"/>
      <c r="D56" s="430"/>
      <c r="E56" s="430"/>
      <c r="F56" s="430"/>
      <c r="G56" s="430"/>
      <c r="H56" s="430"/>
      <c r="I56" s="430"/>
      <c r="J56" s="430"/>
      <c r="K56" s="430"/>
      <c r="L56" s="430"/>
      <c r="M56" s="430"/>
      <c r="N56" s="430"/>
      <c r="O56" s="430"/>
      <c r="P56" s="430"/>
      <c r="Q56" s="430"/>
      <c r="R56" s="430"/>
      <c r="S56" s="430"/>
      <c r="T56" s="430"/>
      <c r="U56" s="430"/>
      <c r="V56" s="430"/>
      <c r="W56" s="430"/>
      <c r="X56" s="430"/>
      <c r="Y56" s="430"/>
      <c r="Z56" s="430"/>
      <c r="AA56" s="145"/>
    </row>
    <row r="57" spans="1:27" ht="15" x14ac:dyDescent="0.2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60"/>
      <c r="S57" s="58"/>
      <c r="T57" s="58"/>
      <c r="U57" s="58"/>
      <c r="V57" s="58"/>
      <c r="W57" s="58"/>
      <c r="X57" s="58"/>
      <c r="Y57" s="58"/>
      <c r="Z57" s="58"/>
    </row>
    <row r="60" spans="1:27" ht="51" x14ac:dyDescent="0.2">
      <c r="A60" s="188" t="s">
        <v>535</v>
      </c>
      <c r="B60" s="188" t="s">
        <v>536</v>
      </c>
      <c r="C60" s="188" t="s">
        <v>537</v>
      </c>
    </row>
    <row r="61" spans="1:27" ht="25.5" x14ac:dyDescent="0.2">
      <c r="A61" s="189" t="s">
        <v>538</v>
      </c>
      <c r="B61" s="189" t="s">
        <v>539</v>
      </c>
      <c r="C61" s="189" t="s">
        <v>540</v>
      </c>
    </row>
    <row r="62" spans="1:27" ht="25.5" x14ac:dyDescent="0.2">
      <c r="A62" s="189" t="s">
        <v>541</v>
      </c>
      <c r="B62" s="189" t="s">
        <v>542</v>
      </c>
      <c r="C62" s="189" t="s">
        <v>543</v>
      </c>
    </row>
    <row r="63" spans="1:27" ht="25.5" x14ac:dyDescent="0.2">
      <c r="A63" s="189" t="s">
        <v>544</v>
      </c>
      <c r="B63" s="189" t="s">
        <v>545</v>
      </c>
      <c r="C63" s="189" t="s">
        <v>278</v>
      </c>
    </row>
    <row r="64" spans="1:27" ht="25.5" x14ac:dyDescent="0.2">
      <c r="A64" s="189" t="s">
        <v>546</v>
      </c>
      <c r="B64" s="189" t="s">
        <v>547</v>
      </c>
      <c r="C64" s="189" t="s">
        <v>548</v>
      </c>
    </row>
    <row r="65" spans="1:3" ht="25.5" x14ac:dyDescent="0.2">
      <c r="A65" s="189" t="s">
        <v>549</v>
      </c>
      <c r="B65" s="190" t="s">
        <v>550</v>
      </c>
      <c r="C65" s="189" t="s">
        <v>551</v>
      </c>
    </row>
  </sheetData>
  <mergeCells count="70">
    <mergeCell ref="N13:O15"/>
    <mergeCell ref="Y11:Y12"/>
    <mergeCell ref="Q12:R12"/>
    <mergeCell ref="W12:X12"/>
    <mergeCell ref="W11:X11"/>
    <mergeCell ref="T11:U12"/>
    <mergeCell ref="A1:AA1"/>
    <mergeCell ref="A2:AA2"/>
    <mergeCell ref="A3:AA3"/>
    <mergeCell ref="K9:M9"/>
    <mergeCell ref="K10:M10"/>
    <mergeCell ref="W10:Z10"/>
    <mergeCell ref="N10:P10"/>
    <mergeCell ref="Q10:S10"/>
    <mergeCell ref="D10:D12"/>
    <mergeCell ref="E10:G10"/>
    <mergeCell ref="Q11:R11"/>
    <mergeCell ref="T10:V10"/>
    <mergeCell ref="V11:V12"/>
    <mergeCell ref="A38:P38"/>
    <mergeCell ref="A39:P39"/>
    <mergeCell ref="A40:Z40"/>
    <mergeCell ref="A41:Z41"/>
    <mergeCell ref="G13:G15"/>
    <mergeCell ref="H13:I15"/>
    <mergeCell ref="J13:J15"/>
    <mergeCell ref="A13:A15"/>
    <mergeCell ref="B13:B15"/>
    <mergeCell ref="C13:C15"/>
    <mergeCell ref="D13:D15"/>
    <mergeCell ref="E13:F15"/>
    <mergeCell ref="K13:L15"/>
    <mergeCell ref="M13:M15"/>
    <mergeCell ref="N11:O12"/>
    <mergeCell ref="P11:P12"/>
    <mergeCell ref="K11:L12"/>
    <mergeCell ref="M11:M12"/>
    <mergeCell ref="AA7:AA8"/>
    <mergeCell ref="A4:Z4"/>
    <mergeCell ref="A5:Z5"/>
    <mergeCell ref="A6:Z6"/>
    <mergeCell ref="A7:A9"/>
    <mergeCell ref="B7:B9"/>
    <mergeCell ref="C7:C9"/>
    <mergeCell ref="D7:D9"/>
    <mergeCell ref="E7:G9"/>
    <mergeCell ref="T7:V9"/>
    <mergeCell ref="W7:Z9"/>
    <mergeCell ref="H7:J9"/>
    <mergeCell ref="N7:P8"/>
    <mergeCell ref="K7:M8"/>
    <mergeCell ref="A55:Z55"/>
    <mergeCell ref="A56:Z56"/>
    <mergeCell ref="A51:P51"/>
    <mergeCell ref="A52:P52"/>
    <mergeCell ref="A53:Z53"/>
    <mergeCell ref="A54:Z54"/>
    <mergeCell ref="A42:Z42"/>
    <mergeCell ref="A43:Z43"/>
    <mergeCell ref="Q7:S8"/>
    <mergeCell ref="Q9:S9"/>
    <mergeCell ref="N9:P9"/>
    <mergeCell ref="H10:J10"/>
    <mergeCell ref="E11:F12"/>
    <mergeCell ref="G11:G12"/>
    <mergeCell ref="H11:I12"/>
    <mergeCell ref="J11:J12"/>
    <mergeCell ref="A10:A12"/>
    <mergeCell ref="B10:B12"/>
    <mergeCell ref="C10:C12"/>
  </mergeCells>
  <printOptions horizontalCentered="1"/>
  <pageMargins left="1.1499999999999999" right="0.25" top="3.9370078740157501E-2" bottom="3.9370078740157501E-2" header="0" footer="0"/>
  <pageSetup paperSize="5" scale="38" orientation="landscape" horizontalDpi="4294967293" r:id="rId1"/>
  <rowBreaks count="1" manualBreakCount="1">
    <brk id="31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AD96"/>
  <sheetViews>
    <sheetView showRuler="0" view="pageBreakPreview" zoomScale="70" zoomScaleNormal="40" zoomScaleSheetLayoutView="70" zoomScalePageLayoutView="55" workbookViewId="0">
      <selection activeCell="V63" sqref="V63"/>
    </sheetView>
  </sheetViews>
  <sheetFormatPr defaultColWidth="9.140625" defaultRowHeight="14.25" x14ac:dyDescent="0.2"/>
  <cols>
    <col min="1" max="1" width="6.42578125" style="2" customWidth="1"/>
    <col min="2" max="2" width="18" style="2" customWidth="1"/>
    <col min="3" max="3" width="14.85546875" style="2" customWidth="1"/>
    <col min="4" max="4" width="15" style="2" customWidth="1"/>
    <col min="5" max="5" width="8" style="2" customWidth="1"/>
    <col min="6" max="6" width="9" style="2" customWidth="1"/>
    <col min="7" max="7" width="20.7109375" style="2" bestFit="1" customWidth="1"/>
    <col min="8" max="8" width="9.7109375" style="2" customWidth="1"/>
    <col min="9" max="9" width="8.85546875" style="2" customWidth="1"/>
    <col min="10" max="10" width="19.140625" style="2" customWidth="1"/>
    <col min="11" max="11" width="9" style="2" customWidth="1"/>
    <col min="12" max="12" width="8.85546875" style="2" customWidth="1"/>
    <col min="13" max="13" width="19.28515625" style="2" customWidth="1"/>
    <col min="14" max="14" width="7.7109375" style="2" customWidth="1"/>
    <col min="15" max="15" width="8.7109375" style="2" customWidth="1"/>
    <col min="16" max="16" width="18.28515625" style="2" customWidth="1"/>
    <col min="17" max="17" width="11.140625" style="2" customWidth="1"/>
    <col min="18" max="18" width="5.5703125" style="61" customWidth="1"/>
    <col min="19" max="19" width="10.7109375" style="2" customWidth="1"/>
    <col min="20" max="20" width="8.7109375" style="2" customWidth="1"/>
    <col min="21" max="21" width="9.140625" style="2" customWidth="1"/>
    <col min="22" max="22" width="16.85546875" style="2" customWidth="1"/>
    <col min="23" max="23" width="8.5703125" style="2" customWidth="1"/>
    <col min="24" max="24" width="10.140625" style="2" customWidth="1"/>
    <col min="25" max="25" width="11.5703125" style="2" customWidth="1"/>
    <col min="26" max="26" width="15.140625" style="2" customWidth="1"/>
    <col min="27" max="27" width="17.85546875" style="2" customWidth="1"/>
    <col min="28" max="29" width="9.140625" style="2"/>
    <col min="30" max="30" width="18.5703125" style="2" customWidth="1"/>
    <col min="31" max="16384" width="9.140625" style="2"/>
  </cols>
  <sheetData>
    <row r="1" spans="1:30" ht="23.25" x14ac:dyDescent="0.35">
      <c r="A1" s="432" t="s">
        <v>22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</row>
    <row r="2" spans="1:30" ht="23.25" x14ac:dyDescent="0.35">
      <c r="A2" s="432" t="s">
        <v>23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</row>
    <row r="3" spans="1:30" ht="23.25" x14ac:dyDescent="0.2">
      <c r="A3" s="433" t="s">
        <v>600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</row>
    <row r="4" spans="1:30" ht="18" x14ac:dyDescent="0.2">
      <c r="A4" s="401" t="s">
        <v>12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401"/>
      <c r="Y4" s="401"/>
      <c r="Z4" s="401"/>
    </row>
    <row r="5" spans="1:30" ht="18" customHeight="1" x14ac:dyDescent="0.2">
      <c r="A5" s="401" t="s">
        <v>387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401"/>
      <c r="S5" s="401"/>
      <c r="T5" s="401"/>
      <c r="U5" s="401"/>
      <c r="V5" s="401"/>
      <c r="W5" s="401"/>
      <c r="X5" s="401"/>
      <c r="Y5" s="401"/>
      <c r="Z5" s="401"/>
    </row>
    <row r="6" spans="1:30" ht="18" customHeight="1" x14ac:dyDescent="0.2">
      <c r="A6" s="401" t="s">
        <v>388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  <c r="L6" s="401"/>
      <c r="M6" s="401"/>
      <c r="N6" s="401"/>
      <c r="O6" s="401"/>
      <c r="P6" s="401"/>
      <c r="Q6" s="401"/>
      <c r="R6" s="401"/>
      <c r="S6" s="401"/>
      <c r="T6" s="401"/>
      <c r="U6" s="401"/>
      <c r="V6" s="401"/>
      <c r="W6" s="401"/>
      <c r="X6" s="401"/>
      <c r="Y6" s="401"/>
      <c r="Z6" s="401"/>
    </row>
    <row r="7" spans="1:30" ht="18" customHeight="1" x14ac:dyDescent="0.2">
      <c r="A7" s="401" t="s">
        <v>389</v>
      </c>
      <c r="B7" s="401"/>
      <c r="C7" s="401"/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401"/>
    </row>
    <row r="8" spans="1:30" ht="15" x14ac:dyDescent="0.2">
      <c r="A8" s="402"/>
      <c r="B8" s="402"/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  <c r="Z8" s="402"/>
    </row>
    <row r="9" spans="1:30" s="130" customFormat="1" ht="68.25" customHeight="1" x14ac:dyDescent="0.2">
      <c r="A9" s="427" t="s">
        <v>0</v>
      </c>
      <c r="B9" s="427" t="s">
        <v>270</v>
      </c>
      <c r="C9" s="400" t="s">
        <v>1</v>
      </c>
      <c r="D9" s="400" t="s">
        <v>325</v>
      </c>
      <c r="E9" s="403" t="s">
        <v>19</v>
      </c>
      <c r="F9" s="404"/>
      <c r="G9" s="405"/>
      <c r="H9" s="403" t="s">
        <v>18</v>
      </c>
      <c r="I9" s="404"/>
      <c r="J9" s="405"/>
      <c r="K9" s="417" t="s">
        <v>573</v>
      </c>
      <c r="L9" s="418"/>
      <c r="M9" s="418"/>
      <c r="N9" s="417" t="s">
        <v>574</v>
      </c>
      <c r="O9" s="418"/>
      <c r="P9" s="418"/>
      <c r="Q9" s="417" t="s">
        <v>575</v>
      </c>
      <c r="R9" s="418"/>
      <c r="S9" s="418"/>
      <c r="T9" s="417" t="s">
        <v>17</v>
      </c>
      <c r="U9" s="418"/>
      <c r="V9" s="419"/>
      <c r="W9" s="417" t="s">
        <v>4</v>
      </c>
      <c r="X9" s="418"/>
      <c r="Y9" s="418"/>
      <c r="Z9" s="419"/>
      <c r="AA9" s="428" t="s">
        <v>292</v>
      </c>
    </row>
    <row r="10" spans="1:30" s="130" customFormat="1" ht="18" customHeight="1" x14ac:dyDescent="0.2">
      <c r="A10" s="427"/>
      <c r="B10" s="427"/>
      <c r="C10" s="400"/>
      <c r="D10" s="400"/>
      <c r="E10" s="406"/>
      <c r="F10" s="407"/>
      <c r="G10" s="408"/>
      <c r="H10" s="406"/>
      <c r="I10" s="407"/>
      <c r="J10" s="408"/>
      <c r="K10" s="423"/>
      <c r="L10" s="424"/>
      <c r="M10" s="424"/>
      <c r="N10" s="423"/>
      <c r="O10" s="424"/>
      <c r="P10" s="424"/>
      <c r="Q10" s="423"/>
      <c r="R10" s="424"/>
      <c r="S10" s="424"/>
      <c r="T10" s="420"/>
      <c r="U10" s="421"/>
      <c r="V10" s="422"/>
      <c r="W10" s="420"/>
      <c r="X10" s="421"/>
      <c r="Y10" s="421"/>
      <c r="Z10" s="422"/>
      <c r="AA10" s="429"/>
    </row>
    <row r="11" spans="1:30" s="130" customFormat="1" ht="15.75" customHeight="1" x14ac:dyDescent="0.2">
      <c r="A11" s="427"/>
      <c r="B11" s="427"/>
      <c r="C11" s="400"/>
      <c r="D11" s="400"/>
      <c r="E11" s="409"/>
      <c r="F11" s="410"/>
      <c r="G11" s="411"/>
      <c r="H11" s="409"/>
      <c r="I11" s="410"/>
      <c r="J11" s="411"/>
      <c r="K11" s="412" t="s">
        <v>572</v>
      </c>
      <c r="L11" s="413"/>
      <c r="M11" s="414"/>
      <c r="N11" s="412" t="s">
        <v>572</v>
      </c>
      <c r="O11" s="413"/>
      <c r="P11" s="414"/>
      <c r="Q11" s="412" t="s">
        <v>572</v>
      </c>
      <c r="R11" s="413"/>
      <c r="S11" s="414"/>
      <c r="T11" s="423"/>
      <c r="U11" s="424"/>
      <c r="V11" s="425"/>
      <c r="W11" s="423"/>
      <c r="X11" s="424"/>
      <c r="Y11" s="424"/>
      <c r="Z11" s="425"/>
      <c r="AA11" s="125"/>
    </row>
    <row r="12" spans="1:30" s="100" customFormat="1" ht="15.75" x14ac:dyDescent="0.25">
      <c r="A12" s="388">
        <v>1</v>
      </c>
      <c r="B12" s="388">
        <v>2</v>
      </c>
      <c r="C12" s="388">
        <v>3</v>
      </c>
      <c r="D12" s="388">
        <v>4</v>
      </c>
      <c r="E12" s="415">
        <v>5</v>
      </c>
      <c r="F12" s="426"/>
      <c r="G12" s="416"/>
      <c r="H12" s="415">
        <v>6</v>
      </c>
      <c r="I12" s="426"/>
      <c r="J12" s="416"/>
      <c r="K12" s="394">
        <v>7</v>
      </c>
      <c r="L12" s="395"/>
      <c r="M12" s="396"/>
      <c r="N12" s="394">
        <v>12</v>
      </c>
      <c r="O12" s="395"/>
      <c r="P12" s="396"/>
      <c r="Q12" s="397">
        <v>17</v>
      </c>
      <c r="R12" s="398"/>
      <c r="S12" s="399"/>
      <c r="T12" s="397">
        <v>22</v>
      </c>
      <c r="U12" s="398"/>
      <c r="V12" s="399"/>
      <c r="W12" s="397">
        <v>23</v>
      </c>
      <c r="X12" s="398"/>
      <c r="Y12" s="398"/>
      <c r="Z12" s="399"/>
      <c r="AA12" s="126"/>
    </row>
    <row r="13" spans="1:30" s="100" customFormat="1" ht="87" customHeight="1" x14ac:dyDescent="0.2">
      <c r="A13" s="391"/>
      <c r="B13" s="391"/>
      <c r="C13" s="391"/>
      <c r="D13" s="391"/>
      <c r="E13" s="392" t="s">
        <v>2</v>
      </c>
      <c r="F13" s="383"/>
      <c r="G13" s="389" t="s">
        <v>3</v>
      </c>
      <c r="H13" s="392" t="s">
        <v>2</v>
      </c>
      <c r="I13" s="383"/>
      <c r="J13" s="389" t="s">
        <v>3</v>
      </c>
      <c r="K13" s="392" t="s">
        <v>2</v>
      </c>
      <c r="L13" s="383"/>
      <c r="M13" s="388" t="s">
        <v>3</v>
      </c>
      <c r="N13" s="392" t="s">
        <v>2</v>
      </c>
      <c r="O13" s="383"/>
      <c r="P13" s="388" t="s">
        <v>3</v>
      </c>
      <c r="Q13" s="415" t="s">
        <v>13</v>
      </c>
      <c r="R13" s="416"/>
      <c r="S13" s="103" t="s">
        <v>14</v>
      </c>
      <c r="T13" s="392" t="s">
        <v>2</v>
      </c>
      <c r="U13" s="383"/>
      <c r="V13" s="383" t="s">
        <v>3</v>
      </c>
      <c r="W13" s="415" t="s">
        <v>16</v>
      </c>
      <c r="X13" s="416"/>
      <c r="Y13" s="385" t="s">
        <v>20</v>
      </c>
      <c r="Z13" s="103" t="s">
        <v>15</v>
      </c>
      <c r="AA13" s="127"/>
    </row>
    <row r="14" spans="1:30" s="100" customFormat="1" ht="15.75" x14ac:dyDescent="0.2">
      <c r="A14" s="389"/>
      <c r="B14" s="389"/>
      <c r="C14" s="389"/>
      <c r="D14" s="389"/>
      <c r="E14" s="393"/>
      <c r="F14" s="384"/>
      <c r="G14" s="390"/>
      <c r="H14" s="393"/>
      <c r="I14" s="384"/>
      <c r="J14" s="390"/>
      <c r="K14" s="393"/>
      <c r="L14" s="384"/>
      <c r="M14" s="389"/>
      <c r="N14" s="393"/>
      <c r="O14" s="384"/>
      <c r="P14" s="389"/>
      <c r="Q14" s="393" t="s">
        <v>2</v>
      </c>
      <c r="R14" s="384"/>
      <c r="S14" s="221" t="s">
        <v>3</v>
      </c>
      <c r="T14" s="393"/>
      <c r="U14" s="384"/>
      <c r="V14" s="384"/>
      <c r="W14" s="393" t="s">
        <v>2</v>
      </c>
      <c r="X14" s="384"/>
      <c r="Y14" s="386"/>
      <c r="Z14" s="221" t="s">
        <v>3</v>
      </c>
      <c r="AA14" s="127"/>
    </row>
    <row r="15" spans="1:30" ht="144.75" customHeight="1" x14ac:dyDescent="0.25">
      <c r="A15" s="111" t="s">
        <v>353</v>
      </c>
      <c r="B15" s="112" t="s">
        <v>354</v>
      </c>
      <c r="C15" s="107"/>
      <c r="D15" s="108" t="s">
        <v>355</v>
      </c>
      <c r="E15" s="260">
        <v>0.62</v>
      </c>
      <c r="F15" s="261" t="s">
        <v>24</v>
      </c>
      <c r="G15" s="262"/>
      <c r="H15" s="260">
        <v>0.71</v>
      </c>
      <c r="I15" s="261" t="s">
        <v>24</v>
      </c>
      <c r="J15" s="264">
        <f>J16</f>
        <v>1202202500</v>
      </c>
      <c r="K15" s="263">
        <v>0.64</v>
      </c>
      <c r="L15" s="261" t="s">
        <v>24</v>
      </c>
      <c r="M15" s="264">
        <v>240440500</v>
      </c>
      <c r="N15" s="260">
        <v>0.65</v>
      </c>
      <c r="O15" s="261" t="s">
        <v>24</v>
      </c>
      <c r="P15" s="264">
        <f>P16</f>
        <v>181272400</v>
      </c>
      <c r="Q15" s="312">
        <f>N15/K15*100</f>
        <v>101.5625</v>
      </c>
      <c r="R15" s="309" t="s">
        <v>26</v>
      </c>
      <c r="S15" s="313">
        <f>P15/M15*100</f>
        <v>75.391791316354769</v>
      </c>
      <c r="T15" s="260">
        <f>N15</f>
        <v>0.65</v>
      </c>
      <c r="U15" s="261" t="s">
        <v>24</v>
      </c>
      <c r="V15" s="361">
        <f>P15</f>
        <v>181272400</v>
      </c>
      <c r="W15" s="266"/>
      <c r="X15" s="266"/>
      <c r="Y15" s="266"/>
      <c r="Z15" s="266"/>
      <c r="AA15" s="152" t="s">
        <v>372</v>
      </c>
      <c r="AD15" s="131">
        <f>P15</f>
        <v>181272400</v>
      </c>
    </row>
    <row r="16" spans="1:30" ht="78.75" x14ac:dyDescent="0.25">
      <c r="A16" s="68">
        <v>13</v>
      </c>
      <c r="B16" s="64" t="s">
        <v>118</v>
      </c>
      <c r="C16" s="14"/>
      <c r="D16" s="65" t="s">
        <v>371</v>
      </c>
      <c r="E16" s="267">
        <v>0.62</v>
      </c>
      <c r="F16" s="268" t="s">
        <v>24</v>
      </c>
      <c r="G16" s="269"/>
      <c r="H16" s="267">
        <v>0.71</v>
      </c>
      <c r="I16" s="268" t="s">
        <v>24</v>
      </c>
      <c r="J16" s="270">
        <f>SUM(J17:J18)</f>
        <v>1202202500</v>
      </c>
      <c r="K16" s="267">
        <v>0.64</v>
      </c>
      <c r="L16" s="268" t="s">
        <v>24</v>
      </c>
      <c r="M16" s="270">
        <f>SUM(M17:M18)</f>
        <v>205615000</v>
      </c>
      <c r="N16" s="316">
        <v>0.65</v>
      </c>
      <c r="O16" s="268" t="s">
        <v>24</v>
      </c>
      <c r="P16" s="270">
        <f>SUM(P17:P18)</f>
        <v>181272400</v>
      </c>
      <c r="Q16" s="304">
        <f>N16/K16*100</f>
        <v>101.5625</v>
      </c>
      <c r="R16" s="276" t="s">
        <v>26</v>
      </c>
      <c r="S16" s="287">
        <f>P16/M16*100</f>
        <v>88.161077742382616</v>
      </c>
      <c r="T16" s="271">
        <f t="shared" ref="T16:T20" si="0">N16</f>
        <v>0.65</v>
      </c>
      <c r="U16" s="362" t="s">
        <v>24</v>
      </c>
      <c r="V16" s="363">
        <f t="shared" ref="V16:V20" si="1">P16</f>
        <v>181272400</v>
      </c>
      <c r="W16" s="269"/>
      <c r="X16" s="269"/>
      <c r="Y16" s="269"/>
      <c r="Z16" s="269"/>
      <c r="AD16" s="131">
        <f>P16</f>
        <v>181272400</v>
      </c>
    </row>
    <row r="17" spans="1:30" ht="90" x14ac:dyDescent="0.2">
      <c r="A17" s="63"/>
      <c r="B17" s="63"/>
      <c r="C17" s="14" t="s">
        <v>119</v>
      </c>
      <c r="D17" s="14" t="s">
        <v>591</v>
      </c>
      <c r="E17" s="76">
        <v>70</v>
      </c>
      <c r="F17" s="35" t="s">
        <v>26</v>
      </c>
      <c r="G17" s="8"/>
      <c r="H17" s="76">
        <v>88.38</v>
      </c>
      <c r="I17" s="35" t="s">
        <v>26</v>
      </c>
      <c r="J17" s="9">
        <v>1006377500</v>
      </c>
      <c r="K17" s="32">
        <v>73.63</v>
      </c>
      <c r="L17" s="35" t="s">
        <v>26</v>
      </c>
      <c r="M17" s="10">
        <v>166665000</v>
      </c>
      <c r="N17" s="76">
        <f>1202/1627*100</f>
        <v>73.878303626306092</v>
      </c>
      <c r="O17" s="35" t="s">
        <v>26</v>
      </c>
      <c r="P17" s="10">
        <v>153972400</v>
      </c>
      <c r="Q17" s="217">
        <f>N17/K17*100</f>
        <v>100.33723159894893</v>
      </c>
      <c r="R17" s="18" t="s">
        <v>26</v>
      </c>
      <c r="S17" s="282">
        <f>P17/M17*100</f>
        <v>92.38436384363844</v>
      </c>
      <c r="T17" s="76">
        <f t="shared" si="0"/>
        <v>73.878303626306092</v>
      </c>
      <c r="U17" s="35" t="s">
        <v>26</v>
      </c>
      <c r="V17" s="328">
        <f t="shared" si="1"/>
        <v>153972400</v>
      </c>
      <c r="W17" s="8"/>
      <c r="X17" s="8"/>
      <c r="Y17" s="8"/>
      <c r="Z17" s="8"/>
      <c r="AD17" s="131">
        <f>P17</f>
        <v>153972400</v>
      </c>
    </row>
    <row r="18" spans="1:30" ht="75" x14ac:dyDescent="0.2">
      <c r="A18" s="63"/>
      <c r="B18" s="63"/>
      <c r="C18" s="14" t="s">
        <v>60</v>
      </c>
      <c r="D18" s="14" t="s">
        <v>128</v>
      </c>
      <c r="E18" s="76">
        <v>4.16</v>
      </c>
      <c r="F18" s="35" t="s">
        <v>26</v>
      </c>
      <c r="G18" s="8"/>
      <c r="H18" s="76">
        <v>44.44</v>
      </c>
      <c r="I18" s="35" t="s">
        <v>26</v>
      </c>
      <c r="J18" s="9">
        <v>195825000</v>
      </c>
      <c r="K18" s="32">
        <v>13.88</v>
      </c>
      <c r="L18" s="35" t="s">
        <v>26</v>
      </c>
      <c r="M18" s="10">
        <v>38950000</v>
      </c>
      <c r="N18" s="76">
        <f>20/144*100</f>
        <v>13.888888888888889</v>
      </c>
      <c r="O18" s="35" t="s">
        <v>26</v>
      </c>
      <c r="P18" s="10">
        <v>27300000</v>
      </c>
      <c r="Q18" s="217">
        <f>N18/K18*100</f>
        <v>100.06404098623119</v>
      </c>
      <c r="R18" s="18" t="s">
        <v>26</v>
      </c>
      <c r="S18" s="282">
        <f>P18/M18*100</f>
        <v>70.08985879332478</v>
      </c>
      <c r="T18" s="76">
        <f t="shared" si="0"/>
        <v>13.888888888888889</v>
      </c>
      <c r="U18" s="35" t="s">
        <v>26</v>
      </c>
      <c r="V18" s="328">
        <f t="shared" si="1"/>
        <v>27300000</v>
      </c>
      <c r="W18" s="8"/>
      <c r="X18" s="8"/>
      <c r="Y18" s="8"/>
      <c r="Z18" s="8"/>
      <c r="AD18" s="131">
        <f>P18</f>
        <v>27300000</v>
      </c>
    </row>
    <row r="19" spans="1:30" ht="165" x14ac:dyDescent="0.2">
      <c r="A19" s="63"/>
      <c r="B19" s="63"/>
      <c r="C19" s="14" t="s">
        <v>373</v>
      </c>
      <c r="D19" s="14" t="s">
        <v>374</v>
      </c>
      <c r="E19" s="76">
        <v>66.67</v>
      </c>
      <c r="F19" s="35" t="s">
        <v>26</v>
      </c>
      <c r="G19" s="8"/>
      <c r="H19" s="93">
        <v>100</v>
      </c>
      <c r="I19" s="35" t="s">
        <v>26</v>
      </c>
      <c r="J19" s="9">
        <v>2398405000</v>
      </c>
      <c r="K19" s="76">
        <v>77.78</v>
      </c>
      <c r="L19" s="35" t="s">
        <v>26</v>
      </c>
      <c r="M19" s="10">
        <v>479656000</v>
      </c>
      <c r="N19" s="76">
        <v>94.68</v>
      </c>
      <c r="O19" s="35" t="s">
        <v>26</v>
      </c>
      <c r="P19" s="10">
        <v>447204300</v>
      </c>
      <c r="Q19" s="217">
        <f>N19/K19*100</f>
        <v>121.727950629982</v>
      </c>
      <c r="R19" s="18" t="s">
        <v>26</v>
      </c>
      <c r="S19" s="282">
        <f>P19/M19*100</f>
        <v>93.234380472672086</v>
      </c>
      <c r="T19" s="76">
        <f t="shared" si="0"/>
        <v>94.68</v>
      </c>
      <c r="U19" s="35" t="s">
        <v>26</v>
      </c>
      <c r="V19" s="328">
        <f t="shared" si="1"/>
        <v>447204300</v>
      </c>
      <c r="W19" s="8"/>
      <c r="X19" s="8"/>
      <c r="Y19" s="8"/>
      <c r="Z19" s="8"/>
      <c r="AA19" s="147" t="s">
        <v>312</v>
      </c>
      <c r="AD19" s="131">
        <f>P19</f>
        <v>447204300</v>
      </c>
    </row>
    <row r="20" spans="1:30" ht="135" x14ac:dyDescent="0.2">
      <c r="A20" s="63"/>
      <c r="B20" s="63"/>
      <c r="C20" s="14" t="s">
        <v>375</v>
      </c>
      <c r="D20" s="14" t="s">
        <v>376</v>
      </c>
      <c r="E20" s="76">
        <v>31.25</v>
      </c>
      <c r="F20" s="35" t="s">
        <v>26</v>
      </c>
      <c r="G20" s="8"/>
      <c r="H20" s="76">
        <v>71.88</v>
      </c>
      <c r="I20" s="35" t="s">
        <v>26</v>
      </c>
      <c r="J20" s="9">
        <v>4764078750</v>
      </c>
      <c r="K20" s="76">
        <v>31.25</v>
      </c>
      <c r="L20" s="35" t="s">
        <v>26</v>
      </c>
      <c r="M20" s="10">
        <v>952296000</v>
      </c>
      <c r="N20" s="76">
        <v>33.07</v>
      </c>
      <c r="O20" s="35" t="s">
        <v>26</v>
      </c>
      <c r="P20" s="10">
        <v>908390750</v>
      </c>
      <c r="Q20" s="217">
        <f>N20/K20*100</f>
        <v>105.82400000000001</v>
      </c>
      <c r="R20" s="18" t="s">
        <v>26</v>
      </c>
      <c r="S20" s="282">
        <f>P20/M20*100</f>
        <v>95.389537496744708</v>
      </c>
      <c r="T20" s="76">
        <f t="shared" si="0"/>
        <v>33.07</v>
      </c>
      <c r="U20" s="35" t="s">
        <v>26</v>
      </c>
      <c r="V20" s="328">
        <f t="shared" si="1"/>
        <v>908390750</v>
      </c>
      <c r="W20" s="8"/>
      <c r="X20" s="8"/>
      <c r="Y20" s="8"/>
      <c r="Z20" s="8"/>
      <c r="AD20" s="131">
        <f>P20</f>
        <v>908390750</v>
      </c>
    </row>
    <row r="21" spans="1:30" ht="15" x14ac:dyDescent="0.2">
      <c r="A21" s="387" t="s">
        <v>5</v>
      </c>
      <c r="B21" s="387"/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7"/>
      <c r="O21" s="387"/>
      <c r="P21" s="387"/>
      <c r="Q21" s="118">
        <f>AVERAGE(Q16:Q20)</f>
        <v>105.90314464303242</v>
      </c>
      <c r="R21" s="119"/>
      <c r="S21" s="118"/>
      <c r="T21" s="99"/>
      <c r="U21" s="99"/>
      <c r="V21" s="99"/>
      <c r="W21" s="99"/>
      <c r="X21" s="99"/>
      <c r="Y21" s="99"/>
      <c r="Z21" s="99"/>
      <c r="AA21" s="123"/>
    </row>
    <row r="22" spans="1:30" ht="15" x14ac:dyDescent="0.2">
      <c r="A22" s="387" t="s">
        <v>6</v>
      </c>
      <c r="B22" s="387"/>
      <c r="C22" s="387"/>
      <c r="D22" s="387"/>
      <c r="E22" s="387"/>
      <c r="F22" s="387"/>
      <c r="G22" s="387"/>
      <c r="H22" s="387"/>
      <c r="I22" s="387"/>
      <c r="J22" s="387"/>
      <c r="K22" s="387"/>
      <c r="L22" s="387"/>
      <c r="M22" s="387"/>
      <c r="N22" s="387"/>
      <c r="O22" s="387"/>
      <c r="P22" s="387"/>
      <c r="Q22" s="191" t="str">
        <f>IF(Q21&gt;=91,"Sangat Tinggi",IF(Q21&gt;=76,"Tinggi",IF(Q21&gt;=66,"Sedang",IF(Q21&gt;=51,"Rendah",IF(Q21&lt;=50,"Sangat Rendah")))))</f>
        <v>Sangat Tinggi</v>
      </c>
      <c r="R22" s="119"/>
      <c r="S22" s="99"/>
      <c r="T22" s="99"/>
      <c r="U22" s="99"/>
      <c r="V22" s="99"/>
      <c r="W22" s="99"/>
      <c r="X22" s="99"/>
      <c r="Y22" s="99"/>
      <c r="Z22" s="99"/>
      <c r="AA22" s="123"/>
    </row>
    <row r="23" spans="1:30" ht="15" x14ac:dyDescent="0.2">
      <c r="A23" s="382" t="s">
        <v>7</v>
      </c>
      <c r="B23" s="382"/>
      <c r="C23" s="382"/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382"/>
      <c r="AA23" s="123"/>
    </row>
    <row r="24" spans="1:30" ht="15" x14ac:dyDescent="0.2">
      <c r="A24" s="382" t="s">
        <v>8</v>
      </c>
      <c r="B24" s="382"/>
      <c r="C24" s="382"/>
      <c r="D24" s="382"/>
      <c r="E24" s="382"/>
      <c r="F24" s="382"/>
      <c r="G24" s="382"/>
      <c r="H24" s="382"/>
      <c r="I24" s="382"/>
      <c r="J24" s="382"/>
      <c r="K24" s="382"/>
      <c r="L24" s="382"/>
      <c r="M24" s="382"/>
      <c r="N24" s="382"/>
      <c r="O24" s="382"/>
      <c r="P24" s="382"/>
      <c r="Q24" s="382"/>
      <c r="R24" s="382"/>
      <c r="S24" s="382"/>
      <c r="T24" s="382"/>
      <c r="U24" s="382"/>
      <c r="V24" s="382"/>
      <c r="W24" s="382"/>
      <c r="X24" s="382"/>
      <c r="Y24" s="382"/>
      <c r="Z24" s="382"/>
      <c r="AA24" s="123"/>
    </row>
    <row r="25" spans="1:30" ht="15" x14ac:dyDescent="0.2">
      <c r="A25" s="382" t="s">
        <v>9</v>
      </c>
      <c r="B25" s="382"/>
      <c r="C25" s="382"/>
      <c r="D25" s="382"/>
      <c r="E25" s="382"/>
      <c r="F25" s="382"/>
      <c r="G25" s="382"/>
      <c r="H25" s="382"/>
      <c r="I25" s="382"/>
      <c r="J25" s="382"/>
      <c r="K25" s="382"/>
      <c r="L25" s="382"/>
      <c r="M25" s="382"/>
      <c r="N25" s="382"/>
      <c r="O25" s="382"/>
      <c r="P25" s="382"/>
      <c r="Q25" s="382"/>
      <c r="R25" s="382"/>
      <c r="S25" s="382"/>
      <c r="T25" s="382"/>
      <c r="U25" s="382"/>
      <c r="V25" s="382"/>
      <c r="W25" s="382"/>
      <c r="X25" s="382"/>
      <c r="Y25" s="382"/>
      <c r="Z25" s="382"/>
      <c r="AA25" s="123"/>
    </row>
    <row r="26" spans="1:30" ht="15" x14ac:dyDescent="0.2">
      <c r="A26" s="382" t="s">
        <v>10</v>
      </c>
      <c r="B26" s="382"/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2"/>
      <c r="N26" s="382"/>
      <c r="O26" s="382"/>
      <c r="P26" s="382"/>
      <c r="Q26" s="382"/>
      <c r="R26" s="382"/>
      <c r="S26" s="382"/>
      <c r="T26" s="382"/>
      <c r="U26" s="382"/>
      <c r="V26" s="382"/>
      <c r="W26" s="382"/>
      <c r="X26" s="382"/>
      <c r="Y26" s="382"/>
      <c r="Z26" s="382"/>
      <c r="AA26" s="124"/>
    </row>
    <row r="27" spans="1:30" ht="15" x14ac:dyDescent="0.2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</row>
    <row r="28" spans="1:30" ht="15" x14ac:dyDescent="0.2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</row>
    <row r="29" spans="1:30" ht="15" x14ac:dyDescent="0.2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</row>
    <row r="30" spans="1:30" s="130" customFormat="1" ht="68.25" customHeight="1" x14ac:dyDescent="0.2">
      <c r="A30" s="427" t="s">
        <v>0</v>
      </c>
      <c r="B30" s="427" t="s">
        <v>270</v>
      </c>
      <c r="C30" s="400" t="s">
        <v>1</v>
      </c>
      <c r="D30" s="400" t="s">
        <v>325</v>
      </c>
      <c r="E30" s="403" t="s">
        <v>19</v>
      </c>
      <c r="F30" s="404"/>
      <c r="G30" s="405"/>
      <c r="H30" s="403" t="s">
        <v>18</v>
      </c>
      <c r="I30" s="404"/>
      <c r="J30" s="405"/>
      <c r="K30" s="417" t="s">
        <v>573</v>
      </c>
      <c r="L30" s="418"/>
      <c r="M30" s="418"/>
      <c r="N30" s="417" t="s">
        <v>574</v>
      </c>
      <c r="O30" s="418"/>
      <c r="P30" s="418"/>
      <c r="Q30" s="417" t="s">
        <v>575</v>
      </c>
      <c r="R30" s="418"/>
      <c r="S30" s="418"/>
      <c r="T30" s="417" t="s">
        <v>17</v>
      </c>
      <c r="U30" s="418"/>
      <c r="V30" s="419"/>
      <c r="W30" s="417" t="s">
        <v>4</v>
      </c>
      <c r="X30" s="418"/>
      <c r="Y30" s="418"/>
      <c r="Z30" s="419"/>
      <c r="AA30" s="428" t="s">
        <v>292</v>
      </c>
    </row>
    <row r="31" spans="1:30" s="130" customFormat="1" ht="18" customHeight="1" x14ac:dyDescent="0.2">
      <c r="A31" s="427"/>
      <c r="B31" s="427"/>
      <c r="C31" s="400"/>
      <c r="D31" s="400"/>
      <c r="E31" s="406"/>
      <c r="F31" s="407"/>
      <c r="G31" s="408"/>
      <c r="H31" s="406"/>
      <c r="I31" s="407"/>
      <c r="J31" s="408"/>
      <c r="K31" s="423"/>
      <c r="L31" s="424"/>
      <c r="M31" s="424"/>
      <c r="N31" s="423"/>
      <c r="O31" s="424"/>
      <c r="P31" s="424"/>
      <c r="Q31" s="423"/>
      <c r="R31" s="424"/>
      <c r="S31" s="424"/>
      <c r="T31" s="420"/>
      <c r="U31" s="421"/>
      <c r="V31" s="422"/>
      <c r="W31" s="420"/>
      <c r="X31" s="421"/>
      <c r="Y31" s="421"/>
      <c r="Z31" s="422"/>
      <c r="AA31" s="429"/>
    </row>
    <row r="32" spans="1:30" s="130" customFormat="1" ht="15.75" customHeight="1" x14ac:dyDescent="0.2">
      <c r="A32" s="427"/>
      <c r="B32" s="427"/>
      <c r="C32" s="400"/>
      <c r="D32" s="400"/>
      <c r="E32" s="409"/>
      <c r="F32" s="410"/>
      <c r="G32" s="411"/>
      <c r="H32" s="409"/>
      <c r="I32" s="410"/>
      <c r="J32" s="411"/>
      <c r="K32" s="412" t="s">
        <v>572</v>
      </c>
      <c r="L32" s="413"/>
      <c r="M32" s="414"/>
      <c r="N32" s="412" t="s">
        <v>572</v>
      </c>
      <c r="O32" s="413"/>
      <c r="P32" s="414"/>
      <c r="Q32" s="412" t="s">
        <v>572</v>
      </c>
      <c r="R32" s="413"/>
      <c r="S32" s="414"/>
      <c r="T32" s="423"/>
      <c r="U32" s="424"/>
      <c r="V32" s="425"/>
      <c r="W32" s="423"/>
      <c r="X32" s="424"/>
      <c r="Y32" s="424"/>
      <c r="Z32" s="425"/>
      <c r="AA32" s="125"/>
    </row>
    <row r="33" spans="1:30" s="100" customFormat="1" ht="15.75" x14ac:dyDescent="0.25">
      <c r="A33" s="388">
        <v>1</v>
      </c>
      <c r="B33" s="388">
        <v>2</v>
      </c>
      <c r="C33" s="388">
        <v>3</v>
      </c>
      <c r="D33" s="388">
        <v>4</v>
      </c>
      <c r="E33" s="415">
        <v>5</v>
      </c>
      <c r="F33" s="426"/>
      <c r="G33" s="416"/>
      <c r="H33" s="415">
        <v>6</v>
      </c>
      <c r="I33" s="426"/>
      <c r="J33" s="416"/>
      <c r="K33" s="394">
        <v>7</v>
      </c>
      <c r="L33" s="395"/>
      <c r="M33" s="396"/>
      <c r="N33" s="394">
        <v>12</v>
      </c>
      <c r="O33" s="395"/>
      <c r="P33" s="396"/>
      <c r="Q33" s="397">
        <v>17</v>
      </c>
      <c r="R33" s="398"/>
      <c r="S33" s="399"/>
      <c r="T33" s="397">
        <v>22</v>
      </c>
      <c r="U33" s="398"/>
      <c r="V33" s="399"/>
      <c r="W33" s="397">
        <v>23</v>
      </c>
      <c r="X33" s="398"/>
      <c r="Y33" s="398"/>
      <c r="Z33" s="399"/>
      <c r="AA33" s="126"/>
    </row>
    <row r="34" spans="1:30" s="100" customFormat="1" ht="87" customHeight="1" x14ac:dyDescent="0.2">
      <c r="A34" s="391"/>
      <c r="B34" s="391"/>
      <c r="C34" s="391"/>
      <c r="D34" s="391"/>
      <c r="E34" s="392" t="s">
        <v>2</v>
      </c>
      <c r="F34" s="383"/>
      <c r="G34" s="389" t="s">
        <v>3</v>
      </c>
      <c r="H34" s="392" t="s">
        <v>2</v>
      </c>
      <c r="I34" s="383"/>
      <c r="J34" s="389" t="s">
        <v>3</v>
      </c>
      <c r="K34" s="392" t="s">
        <v>2</v>
      </c>
      <c r="L34" s="383"/>
      <c r="M34" s="388" t="s">
        <v>3</v>
      </c>
      <c r="N34" s="392" t="s">
        <v>2</v>
      </c>
      <c r="O34" s="383"/>
      <c r="P34" s="388" t="s">
        <v>3</v>
      </c>
      <c r="Q34" s="415" t="s">
        <v>13</v>
      </c>
      <c r="R34" s="416"/>
      <c r="S34" s="103" t="s">
        <v>14</v>
      </c>
      <c r="T34" s="392" t="s">
        <v>2</v>
      </c>
      <c r="U34" s="383"/>
      <c r="V34" s="383" t="s">
        <v>3</v>
      </c>
      <c r="W34" s="415" t="s">
        <v>16</v>
      </c>
      <c r="X34" s="416"/>
      <c r="Y34" s="385" t="s">
        <v>20</v>
      </c>
      <c r="Z34" s="103" t="s">
        <v>15</v>
      </c>
      <c r="AA34" s="127"/>
    </row>
    <row r="35" spans="1:30" s="100" customFormat="1" ht="15.75" x14ac:dyDescent="0.2">
      <c r="A35" s="389"/>
      <c r="B35" s="389"/>
      <c r="C35" s="389"/>
      <c r="D35" s="389"/>
      <c r="E35" s="393"/>
      <c r="F35" s="384"/>
      <c r="G35" s="390"/>
      <c r="H35" s="393"/>
      <c r="I35" s="384"/>
      <c r="J35" s="390"/>
      <c r="K35" s="393"/>
      <c r="L35" s="384"/>
      <c r="M35" s="389"/>
      <c r="N35" s="393"/>
      <c r="O35" s="384"/>
      <c r="P35" s="389"/>
      <c r="Q35" s="393" t="s">
        <v>2</v>
      </c>
      <c r="R35" s="384"/>
      <c r="S35" s="221" t="s">
        <v>3</v>
      </c>
      <c r="T35" s="393"/>
      <c r="U35" s="384"/>
      <c r="V35" s="384"/>
      <c r="W35" s="393" t="s">
        <v>2</v>
      </c>
      <c r="X35" s="384"/>
      <c r="Y35" s="386"/>
      <c r="Z35" s="221" t="s">
        <v>3</v>
      </c>
      <c r="AA35" s="127"/>
    </row>
    <row r="36" spans="1:30" ht="144.75" customHeight="1" x14ac:dyDescent="0.25">
      <c r="A36" s="111"/>
      <c r="B36" s="112"/>
      <c r="C36" s="107"/>
      <c r="D36" s="108" t="s">
        <v>377</v>
      </c>
      <c r="E36" s="260">
        <v>89.96</v>
      </c>
      <c r="F36" s="261" t="s">
        <v>24</v>
      </c>
      <c r="G36" s="262"/>
      <c r="H36" s="260">
        <f>H37</f>
        <v>91.27</v>
      </c>
      <c r="I36" s="261" t="s">
        <v>24</v>
      </c>
      <c r="J36" s="317">
        <f>J37</f>
        <v>242712500</v>
      </c>
      <c r="K36" s="260">
        <v>90.27</v>
      </c>
      <c r="L36" s="261" t="s">
        <v>24</v>
      </c>
      <c r="M36" s="317">
        <f>M37</f>
        <v>48542500</v>
      </c>
      <c r="N36" s="260">
        <v>89.21</v>
      </c>
      <c r="O36" s="261" t="s">
        <v>24</v>
      </c>
      <c r="P36" s="317">
        <f>P37</f>
        <v>40047500</v>
      </c>
      <c r="Q36" s="312">
        <f>N36/K36*100</f>
        <v>98.825744987260435</v>
      </c>
      <c r="R36" s="309" t="s">
        <v>26</v>
      </c>
      <c r="S36" s="313">
        <f>P36/M36*100</f>
        <v>82.499871246845544</v>
      </c>
      <c r="T36" s="260">
        <f>N36</f>
        <v>89.21</v>
      </c>
      <c r="U36" s="261" t="s">
        <v>24</v>
      </c>
      <c r="V36" s="361">
        <f>P36</f>
        <v>40047500</v>
      </c>
      <c r="W36" s="237"/>
      <c r="X36" s="237"/>
      <c r="Y36" s="237"/>
      <c r="Z36" s="237"/>
      <c r="AA36" s="152" t="s">
        <v>296</v>
      </c>
    </row>
    <row r="37" spans="1:30" ht="102.75" customHeight="1" x14ac:dyDescent="0.25">
      <c r="A37" s="68">
        <v>14</v>
      </c>
      <c r="B37" s="64" t="s">
        <v>120</v>
      </c>
      <c r="C37" s="65"/>
      <c r="D37" s="65" t="s">
        <v>380</v>
      </c>
      <c r="E37" s="267">
        <v>89.96</v>
      </c>
      <c r="F37" s="268" t="s">
        <v>24</v>
      </c>
      <c r="G37" s="269"/>
      <c r="H37" s="267">
        <v>91.27</v>
      </c>
      <c r="I37" s="318" t="s">
        <v>24</v>
      </c>
      <c r="J37" s="270">
        <f>SUM(J38:J39)</f>
        <v>242712500</v>
      </c>
      <c r="K37" s="267">
        <v>90.27</v>
      </c>
      <c r="L37" s="268" t="s">
        <v>24</v>
      </c>
      <c r="M37" s="270">
        <f>SUM(M38:M39)</f>
        <v>48542500</v>
      </c>
      <c r="N37" s="271">
        <v>89.21</v>
      </c>
      <c r="O37" s="268" t="s">
        <v>24</v>
      </c>
      <c r="P37" s="270">
        <f>SUM(P38:P39)</f>
        <v>40047500</v>
      </c>
      <c r="Q37" s="304">
        <f>N37/K37*100</f>
        <v>98.825744987260435</v>
      </c>
      <c r="R37" s="276" t="s">
        <v>26</v>
      </c>
      <c r="S37" s="287">
        <f>P37/M37*100</f>
        <v>82.499871246845544</v>
      </c>
      <c r="T37" s="271">
        <f t="shared" ref="T37:T42" si="2">N37</f>
        <v>89.21</v>
      </c>
      <c r="U37" s="362" t="s">
        <v>24</v>
      </c>
      <c r="V37" s="363">
        <f t="shared" ref="V37:V41" si="3">P37</f>
        <v>40047500</v>
      </c>
      <c r="W37" s="8"/>
      <c r="X37" s="8"/>
      <c r="Y37" s="8"/>
      <c r="Z37" s="8"/>
      <c r="AD37" s="131">
        <f>P37</f>
        <v>40047500</v>
      </c>
    </row>
    <row r="38" spans="1:30" ht="135" x14ac:dyDescent="0.2">
      <c r="A38" s="63"/>
      <c r="B38" s="63"/>
      <c r="C38" s="14" t="s">
        <v>80</v>
      </c>
      <c r="D38" s="14" t="s">
        <v>554</v>
      </c>
      <c r="E38" s="32">
        <v>36.840000000000003</v>
      </c>
      <c r="F38" s="35" t="s">
        <v>26</v>
      </c>
      <c r="G38" s="8"/>
      <c r="H38" s="32">
        <v>100</v>
      </c>
      <c r="I38" s="35" t="s">
        <v>26</v>
      </c>
      <c r="J38" s="9">
        <v>192487500</v>
      </c>
      <c r="K38" s="32">
        <v>36.840000000000003</v>
      </c>
      <c r="L38" s="35" t="s">
        <v>26</v>
      </c>
      <c r="M38" s="10">
        <v>38497500</v>
      </c>
      <c r="N38" s="76">
        <f>14/38*100</f>
        <v>36.84210526315789</v>
      </c>
      <c r="O38" s="35" t="s">
        <v>26</v>
      </c>
      <c r="P38" s="10">
        <v>32397500</v>
      </c>
      <c r="Q38" s="217">
        <f>N38/K38*100</f>
        <v>100.00571461226353</v>
      </c>
      <c r="R38" s="18" t="s">
        <v>26</v>
      </c>
      <c r="S38" s="282">
        <f>P38/M38*100</f>
        <v>84.154815247743358</v>
      </c>
      <c r="T38" s="76">
        <f t="shared" si="2"/>
        <v>36.84210526315789</v>
      </c>
      <c r="U38" s="171" t="s">
        <v>26</v>
      </c>
      <c r="V38" s="328">
        <f t="shared" si="3"/>
        <v>32397500</v>
      </c>
      <c r="W38" s="8"/>
      <c r="X38" s="8"/>
      <c r="Y38" s="8"/>
      <c r="Z38" s="8"/>
      <c r="AD38" s="131">
        <f>P38</f>
        <v>32397500</v>
      </c>
    </row>
    <row r="39" spans="1:30" ht="120.75" customHeight="1" x14ac:dyDescent="0.2">
      <c r="A39" s="63"/>
      <c r="B39" s="63"/>
      <c r="C39" s="14" t="s">
        <v>81</v>
      </c>
      <c r="D39" s="14" t="s">
        <v>378</v>
      </c>
      <c r="E39" s="32">
        <v>8.11</v>
      </c>
      <c r="F39" s="35" t="s">
        <v>26</v>
      </c>
      <c r="G39" s="8"/>
      <c r="H39" s="76">
        <v>37.299999999999997</v>
      </c>
      <c r="I39" s="35" t="s">
        <v>26</v>
      </c>
      <c r="J39" s="9">
        <v>50225000</v>
      </c>
      <c r="K39" s="32">
        <v>8.11</v>
      </c>
      <c r="L39" s="35" t="s">
        <v>26</v>
      </c>
      <c r="M39" s="10">
        <v>10045000</v>
      </c>
      <c r="N39" s="76">
        <f>15/185*100</f>
        <v>8.1081081081081088</v>
      </c>
      <c r="O39" s="35" t="s">
        <v>26</v>
      </c>
      <c r="P39" s="10">
        <v>7650000</v>
      </c>
      <c r="Q39" s="217">
        <f>N39/K39*100</f>
        <v>99.976672109841047</v>
      </c>
      <c r="R39" s="18" t="s">
        <v>26</v>
      </c>
      <c r="S39" s="282">
        <f>P39/M39*100</f>
        <v>76.157292185166753</v>
      </c>
      <c r="T39" s="76">
        <f t="shared" si="2"/>
        <v>8.1081081081081088</v>
      </c>
      <c r="U39" s="171" t="s">
        <v>26</v>
      </c>
      <c r="V39" s="328">
        <f t="shared" si="3"/>
        <v>7650000</v>
      </c>
      <c r="W39" s="8"/>
      <c r="X39" s="8"/>
      <c r="Y39" s="8"/>
      <c r="Z39" s="8"/>
      <c r="AD39" s="131">
        <f>P39</f>
        <v>7650000</v>
      </c>
    </row>
    <row r="40" spans="1:30" ht="78.75" x14ac:dyDescent="0.25">
      <c r="A40" s="63"/>
      <c r="B40" s="63"/>
      <c r="C40" s="65"/>
      <c r="D40" s="65" t="s">
        <v>381</v>
      </c>
      <c r="E40" s="267">
        <v>0.68</v>
      </c>
      <c r="F40" s="268" t="s">
        <v>26</v>
      </c>
      <c r="G40" s="269"/>
      <c r="H40" s="267">
        <v>7.43</v>
      </c>
      <c r="I40" s="268" t="s">
        <v>26</v>
      </c>
      <c r="J40" s="270">
        <f>SUM(J41:J42)</f>
        <v>583451500</v>
      </c>
      <c r="K40" s="267">
        <v>2.0299999999999998</v>
      </c>
      <c r="L40" s="268" t="s">
        <v>26</v>
      </c>
      <c r="M40" s="270">
        <f>SUM(M41:M42)</f>
        <v>116690300</v>
      </c>
      <c r="N40" s="271">
        <f>3/148*100</f>
        <v>2.0270270270270272</v>
      </c>
      <c r="O40" s="268" t="s">
        <v>26</v>
      </c>
      <c r="P40" s="270">
        <f>SUM(P41:P42)</f>
        <v>103080890</v>
      </c>
      <c r="Q40" s="304">
        <f>N40/K40*100</f>
        <v>99.853548129410214</v>
      </c>
      <c r="R40" s="276" t="s">
        <v>26</v>
      </c>
      <c r="S40" s="287">
        <f>P40/M40*100</f>
        <v>88.337153987949307</v>
      </c>
      <c r="T40" s="271">
        <f t="shared" si="2"/>
        <v>2.0270270270270272</v>
      </c>
      <c r="U40" s="375" t="s">
        <v>26</v>
      </c>
      <c r="V40" s="363">
        <f t="shared" si="3"/>
        <v>103080890</v>
      </c>
      <c r="W40" s="8"/>
      <c r="X40" s="8"/>
      <c r="Y40" s="8"/>
      <c r="Z40" s="8"/>
      <c r="AD40" s="131">
        <f>P40</f>
        <v>103080890</v>
      </c>
    </row>
    <row r="41" spans="1:30" ht="120" x14ac:dyDescent="0.2">
      <c r="A41" s="63"/>
      <c r="B41" s="63"/>
      <c r="C41" s="14" t="s">
        <v>83</v>
      </c>
      <c r="D41" s="14" t="s">
        <v>379</v>
      </c>
      <c r="E41" s="32">
        <v>27.78</v>
      </c>
      <c r="F41" s="35" t="s">
        <v>26</v>
      </c>
      <c r="G41" s="8"/>
      <c r="H41" s="32">
        <v>100</v>
      </c>
      <c r="I41" s="35" t="s">
        <v>26</v>
      </c>
      <c r="J41" s="9">
        <v>463621500</v>
      </c>
      <c r="K41" s="32">
        <v>27.78</v>
      </c>
      <c r="L41" s="35" t="s">
        <v>26</v>
      </c>
      <c r="M41" s="10">
        <v>92724300</v>
      </c>
      <c r="N41" s="32">
        <f>15/54*100</f>
        <v>27.777777777777779</v>
      </c>
      <c r="O41" s="35" t="s">
        <v>26</v>
      </c>
      <c r="P41" s="10">
        <v>82294300</v>
      </c>
      <c r="Q41" s="217">
        <f>N41/K41*100</f>
        <v>99.992000639948813</v>
      </c>
      <c r="R41" s="18" t="s">
        <v>26</v>
      </c>
      <c r="S41" s="282">
        <f>P41/M41*100</f>
        <v>88.751600173848715</v>
      </c>
      <c r="T41" s="76">
        <f t="shared" si="2"/>
        <v>27.777777777777779</v>
      </c>
      <c r="U41" s="171" t="s">
        <v>26</v>
      </c>
      <c r="V41" s="328">
        <f t="shared" si="3"/>
        <v>82294300</v>
      </c>
      <c r="W41" s="8"/>
      <c r="X41" s="8"/>
      <c r="Y41" s="8"/>
      <c r="Z41" s="8"/>
      <c r="AD41" s="131">
        <f>P41</f>
        <v>82294300</v>
      </c>
    </row>
    <row r="42" spans="1:30" ht="90" x14ac:dyDescent="0.2">
      <c r="A42" s="63"/>
      <c r="B42" s="63"/>
      <c r="C42" s="14" t="s">
        <v>82</v>
      </c>
      <c r="D42" s="14" t="s">
        <v>555</v>
      </c>
      <c r="E42" s="32">
        <v>100</v>
      </c>
      <c r="F42" s="35" t="s">
        <v>26</v>
      </c>
      <c r="G42" s="8"/>
      <c r="H42" s="32">
        <v>100</v>
      </c>
      <c r="I42" s="35" t="s">
        <v>26</v>
      </c>
      <c r="J42" s="9">
        <v>119830000</v>
      </c>
      <c r="K42" s="32">
        <v>100</v>
      </c>
      <c r="L42" s="35" t="s">
        <v>26</v>
      </c>
      <c r="M42" s="10">
        <v>23966000</v>
      </c>
      <c r="N42" s="76">
        <v>100</v>
      </c>
      <c r="O42" s="35" t="s">
        <v>26</v>
      </c>
      <c r="P42" s="10">
        <v>20786590</v>
      </c>
      <c r="Q42" s="217">
        <f>N42/K42*100</f>
        <v>100</v>
      </c>
      <c r="R42" s="18" t="s">
        <v>26</v>
      </c>
      <c r="S42" s="282">
        <f>P42/M42*100</f>
        <v>86.733664357840283</v>
      </c>
      <c r="T42" s="76">
        <f t="shared" si="2"/>
        <v>100</v>
      </c>
      <c r="U42" s="171" t="s">
        <v>26</v>
      </c>
      <c r="V42" s="328">
        <f>P42</f>
        <v>20786590</v>
      </c>
      <c r="W42" s="8"/>
      <c r="X42" s="8"/>
      <c r="Y42" s="8"/>
      <c r="Z42" s="8"/>
      <c r="AD42" s="131">
        <f>P42</f>
        <v>20786590</v>
      </c>
    </row>
    <row r="43" spans="1:30" ht="15" x14ac:dyDescent="0.2">
      <c r="A43" s="387" t="s">
        <v>5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M43" s="387"/>
      <c r="N43" s="387"/>
      <c r="O43" s="387"/>
      <c r="P43" s="387"/>
      <c r="Q43" s="118">
        <f>AVERAGE(Q37:Q42)</f>
        <v>99.775613413120666</v>
      </c>
      <c r="R43" s="119"/>
      <c r="S43" s="118"/>
      <c r="T43" s="99"/>
      <c r="U43" s="99"/>
      <c r="V43" s="99"/>
      <c r="W43" s="99"/>
      <c r="X43" s="99"/>
      <c r="Y43" s="99"/>
      <c r="Z43" s="99"/>
      <c r="AA43" s="123"/>
    </row>
    <row r="44" spans="1:30" ht="15" x14ac:dyDescent="0.2">
      <c r="A44" s="387" t="s">
        <v>6</v>
      </c>
      <c r="B44" s="387"/>
      <c r="C44" s="387"/>
      <c r="D44" s="387"/>
      <c r="E44" s="387"/>
      <c r="F44" s="387"/>
      <c r="G44" s="387"/>
      <c r="H44" s="387"/>
      <c r="I44" s="387"/>
      <c r="J44" s="387"/>
      <c r="K44" s="387"/>
      <c r="L44" s="387"/>
      <c r="M44" s="387"/>
      <c r="N44" s="387"/>
      <c r="O44" s="387"/>
      <c r="P44" s="387"/>
      <c r="Q44" s="191" t="str">
        <f>IF(Q43&gt;=91,"Sangat Tinggi",IF(Q43&gt;=76,"Tinggi",IF(Q43&gt;=66,"Sedang",IF(Q43&gt;=51,"Rendah",IF(Q43&lt;=50,"Sangat Rendah")))))</f>
        <v>Sangat Tinggi</v>
      </c>
      <c r="R44" s="119"/>
      <c r="S44" s="99"/>
      <c r="T44" s="99"/>
      <c r="U44" s="99"/>
      <c r="V44" s="99"/>
      <c r="W44" s="99"/>
      <c r="X44" s="99"/>
      <c r="Y44" s="99"/>
      <c r="Z44" s="99"/>
      <c r="AA44" s="123"/>
    </row>
    <row r="45" spans="1:30" ht="15" x14ac:dyDescent="0.2">
      <c r="A45" s="382" t="s">
        <v>7</v>
      </c>
      <c r="B45" s="382"/>
      <c r="C45" s="382"/>
      <c r="D45" s="382"/>
      <c r="E45" s="382"/>
      <c r="F45" s="382"/>
      <c r="G45" s="382"/>
      <c r="H45" s="382"/>
      <c r="I45" s="382"/>
      <c r="J45" s="382"/>
      <c r="K45" s="382"/>
      <c r="L45" s="382"/>
      <c r="M45" s="382"/>
      <c r="N45" s="382"/>
      <c r="O45" s="382"/>
      <c r="P45" s="382"/>
      <c r="Q45" s="382"/>
      <c r="R45" s="382"/>
      <c r="S45" s="382"/>
      <c r="T45" s="382"/>
      <c r="U45" s="382"/>
      <c r="V45" s="382"/>
      <c r="W45" s="382"/>
      <c r="X45" s="382"/>
      <c r="Y45" s="382"/>
      <c r="Z45" s="382"/>
      <c r="AA45" s="123"/>
    </row>
    <row r="46" spans="1:30" ht="15" x14ac:dyDescent="0.2">
      <c r="A46" s="382" t="s">
        <v>8</v>
      </c>
      <c r="B46" s="382"/>
      <c r="C46" s="382"/>
      <c r="D46" s="382"/>
      <c r="E46" s="382"/>
      <c r="F46" s="382"/>
      <c r="G46" s="382"/>
      <c r="H46" s="382"/>
      <c r="I46" s="382"/>
      <c r="J46" s="382"/>
      <c r="K46" s="382"/>
      <c r="L46" s="382"/>
      <c r="M46" s="382"/>
      <c r="N46" s="382"/>
      <c r="O46" s="382"/>
      <c r="P46" s="382"/>
      <c r="Q46" s="382"/>
      <c r="R46" s="382"/>
      <c r="S46" s="382"/>
      <c r="T46" s="382"/>
      <c r="U46" s="382"/>
      <c r="V46" s="382"/>
      <c r="W46" s="382"/>
      <c r="X46" s="382"/>
      <c r="Y46" s="382"/>
      <c r="Z46" s="382"/>
      <c r="AA46" s="123"/>
    </row>
    <row r="47" spans="1:30" ht="15" x14ac:dyDescent="0.2">
      <c r="A47" s="382" t="s">
        <v>9</v>
      </c>
      <c r="B47" s="382"/>
      <c r="C47" s="382"/>
      <c r="D47" s="382"/>
      <c r="E47" s="382"/>
      <c r="F47" s="382"/>
      <c r="G47" s="382"/>
      <c r="H47" s="382"/>
      <c r="I47" s="382"/>
      <c r="J47" s="382"/>
      <c r="K47" s="382"/>
      <c r="L47" s="382"/>
      <c r="M47" s="382"/>
      <c r="N47" s="382"/>
      <c r="O47" s="382"/>
      <c r="P47" s="382"/>
      <c r="Q47" s="382"/>
      <c r="R47" s="382"/>
      <c r="S47" s="382"/>
      <c r="T47" s="382"/>
      <c r="U47" s="382"/>
      <c r="V47" s="382"/>
      <c r="W47" s="382"/>
      <c r="X47" s="382"/>
      <c r="Y47" s="382"/>
      <c r="Z47" s="382"/>
      <c r="AA47" s="123"/>
    </row>
    <row r="48" spans="1:30" ht="15" x14ac:dyDescent="0.2">
      <c r="A48" s="382" t="s">
        <v>10</v>
      </c>
      <c r="B48" s="382"/>
      <c r="C48" s="382"/>
      <c r="D48" s="382"/>
      <c r="E48" s="382"/>
      <c r="F48" s="382"/>
      <c r="G48" s="382"/>
      <c r="H48" s="382"/>
      <c r="I48" s="382"/>
      <c r="J48" s="382"/>
      <c r="K48" s="382"/>
      <c r="L48" s="382"/>
      <c r="M48" s="382"/>
      <c r="N48" s="382"/>
      <c r="O48" s="382"/>
      <c r="P48" s="382"/>
      <c r="Q48" s="382"/>
      <c r="R48" s="382"/>
      <c r="S48" s="382"/>
      <c r="T48" s="382"/>
      <c r="U48" s="382"/>
      <c r="V48" s="382"/>
      <c r="W48" s="382"/>
      <c r="X48" s="382"/>
      <c r="Y48" s="382"/>
      <c r="Z48" s="382"/>
      <c r="AA48" s="124"/>
    </row>
    <row r="49" spans="1:30" ht="15" x14ac:dyDescent="0.2">
      <c r="A49" s="120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:30" ht="15" x14ac:dyDescent="0.2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:30" ht="15" x14ac:dyDescent="0.2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</row>
    <row r="52" spans="1:30" s="130" customFormat="1" ht="68.25" customHeight="1" x14ac:dyDescent="0.2">
      <c r="A52" s="427" t="s">
        <v>0</v>
      </c>
      <c r="B52" s="427" t="s">
        <v>270</v>
      </c>
      <c r="C52" s="400" t="s">
        <v>1</v>
      </c>
      <c r="D52" s="400" t="s">
        <v>325</v>
      </c>
      <c r="E52" s="403" t="s">
        <v>19</v>
      </c>
      <c r="F52" s="404"/>
      <c r="G52" s="405"/>
      <c r="H52" s="403" t="s">
        <v>18</v>
      </c>
      <c r="I52" s="404"/>
      <c r="J52" s="405"/>
      <c r="K52" s="417" t="s">
        <v>573</v>
      </c>
      <c r="L52" s="418"/>
      <c r="M52" s="418"/>
      <c r="N52" s="417" t="s">
        <v>574</v>
      </c>
      <c r="O52" s="418"/>
      <c r="P52" s="418"/>
      <c r="Q52" s="417" t="s">
        <v>575</v>
      </c>
      <c r="R52" s="418"/>
      <c r="S52" s="418"/>
      <c r="T52" s="417" t="s">
        <v>17</v>
      </c>
      <c r="U52" s="418"/>
      <c r="V52" s="419"/>
      <c r="W52" s="417" t="s">
        <v>4</v>
      </c>
      <c r="X52" s="418"/>
      <c r="Y52" s="418"/>
      <c r="Z52" s="419"/>
      <c r="AA52" s="428" t="s">
        <v>292</v>
      </c>
    </row>
    <row r="53" spans="1:30" s="130" customFormat="1" ht="18" customHeight="1" x14ac:dyDescent="0.2">
      <c r="A53" s="427"/>
      <c r="B53" s="427"/>
      <c r="C53" s="400"/>
      <c r="D53" s="400"/>
      <c r="E53" s="406"/>
      <c r="F53" s="407"/>
      <c r="G53" s="408"/>
      <c r="H53" s="406"/>
      <c r="I53" s="407"/>
      <c r="J53" s="408"/>
      <c r="K53" s="423"/>
      <c r="L53" s="424"/>
      <c r="M53" s="424"/>
      <c r="N53" s="423"/>
      <c r="O53" s="424"/>
      <c r="P53" s="424"/>
      <c r="Q53" s="423"/>
      <c r="R53" s="424"/>
      <c r="S53" s="424"/>
      <c r="T53" s="420"/>
      <c r="U53" s="421"/>
      <c r="V53" s="422"/>
      <c r="W53" s="420"/>
      <c r="X53" s="421"/>
      <c r="Y53" s="421"/>
      <c r="Z53" s="422"/>
      <c r="AA53" s="429"/>
    </row>
    <row r="54" spans="1:30" s="130" customFormat="1" ht="15.75" customHeight="1" x14ac:dyDescent="0.2">
      <c r="A54" s="427"/>
      <c r="B54" s="427"/>
      <c r="C54" s="400"/>
      <c r="D54" s="400"/>
      <c r="E54" s="409"/>
      <c r="F54" s="410"/>
      <c r="G54" s="411"/>
      <c r="H54" s="409"/>
      <c r="I54" s="410"/>
      <c r="J54" s="411"/>
      <c r="K54" s="412" t="s">
        <v>572</v>
      </c>
      <c r="L54" s="413"/>
      <c r="M54" s="414"/>
      <c r="N54" s="412" t="s">
        <v>572</v>
      </c>
      <c r="O54" s="413"/>
      <c r="P54" s="414"/>
      <c r="Q54" s="412" t="s">
        <v>572</v>
      </c>
      <c r="R54" s="413"/>
      <c r="S54" s="414"/>
      <c r="T54" s="423"/>
      <c r="U54" s="424"/>
      <c r="V54" s="425"/>
      <c r="W54" s="423"/>
      <c r="X54" s="424"/>
      <c r="Y54" s="424"/>
      <c r="Z54" s="425"/>
      <c r="AA54" s="125"/>
    </row>
    <row r="55" spans="1:30" s="100" customFormat="1" ht="15.75" x14ac:dyDescent="0.25">
      <c r="A55" s="388">
        <v>1</v>
      </c>
      <c r="B55" s="388">
        <v>2</v>
      </c>
      <c r="C55" s="388">
        <v>3</v>
      </c>
      <c r="D55" s="388">
        <v>4</v>
      </c>
      <c r="E55" s="415">
        <v>5</v>
      </c>
      <c r="F55" s="426"/>
      <c r="G55" s="416"/>
      <c r="H55" s="415">
        <v>6</v>
      </c>
      <c r="I55" s="426"/>
      <c r="J55" s="416"/>
      <c r="K55" s="394">
        <v>7</v>
      </c>
      <c r="L55" s="395"/>
      <c r="M55" s="396"/>
      <c r="N55" s="394">
        <v>12</v>
      </c>
      <c r="O55" s="395"/>
      <c r="P55" s="396"/>
      <c r="Q55" s="397">
        <v>17</v>
      </c>
      <c r="R55" s="398"/>
      <c r="S55" s="399"/>
      <c r="T55" s="397">
        <v>22</v>
      </c>
      <c r="U55" s="398"/>
      <c r="V55" s="399"/>
      <c r="W55" s="397">
        <v>23</v>
      </c>
      <c r="X55" s="398"/>
      <c r="Y55" s="398"/>
      <c r="Z55" s="399"/>
      <c r="AA55" s="126"/>
    </row>
    <row r="56" spans="1:30" s="100" customFormat="1" ht="87" customHeight="1" x14ac:dyDescent="0.2">
      <c r="A56" s="391"/>
      <c r="B56" s="391"/>
      <c r="C56" s="391"/>
      <c r="D56" s="391"/>
      <c r="E56" s="392" t="s">
        <v>2</v>
      </c>
      <c r="F56" s="383"/>
      <c r="G56" s="389" t="s">
        <v>3</v>
      </c>
      <c r="H56" s="392" t="s">
        <v>2</v>
      </c>
      <c r="I56" s="383"/>
      <c r="J56" s="389" t="s">
        <v>3</v>
      </c>
      <c r="K56" s="392" t="s">
        <v>2</v>
      </c>
      <c r="L56" s="383"/>
      <c r="M56" s="388" t="s">
        <v>3</v>
      </c>
      <c r="N56" s="392" t="s">
        <v>2</v>
      </c>
      <c r="O56" s="383"/>
      <c r="P56" s="388" t="s">
        <v>3</v>
      </c>
      <c r="Q56" s="415" t="s">
        <v>13</v>
      </c>
      <c r="R56" s="416"/>
      <c r="S56" s="103" t="s">
        <v>14</v>
      </c>
      <c r="T56" s="392" t="s">
        <v>2</v>
      </c>
      <c r="U56" s="383"/>
      <c r="V56" s="383" t="s">
        <v>3</v>
      </c>
      <c r="W56" s="415" t="s">
        <v>16</v>
      </c>
      <c r="X56" s="416"/>
      <c r="Y56" s="385" t="s">
        <v>20</v>
      </c>
      <c r="Z56" s="103" t="s">
        <v>15</v>
      </c>
      <c r="AA56" s="127"/>
    </row>
    <row r="57" spans="1:30" s="100" customFormat="1" ht="15.75" x14ac:dyDescent="0.2">
      <c r="A57" s="389"/>
      <c r="B57" s="389"/>
      <c r="C57" s="389"/>
      <c r="D57" s="389"/>
      <c r="E57" s="393"/>
      <c r="F57" s="384"/>
      <c r="G57" s="390"/>
      <c r="H57" s="393"/>
      <c r="I57" s="384"/>
      <c r="J57" s="390"/>
      <c r="K57" s="393"/>
      <c r="L57" s="384"/>
      <c r="M57" s="389"/>
      <c r="N57" s="393"/>
      <c r="O57" s="384"/>
      <c r="P57" s="389"/>
      <c r="Q57" s="393" t="s">
        <v>2</v>
      </c>
      <c r="R57" s="384"/>
      <c r="S57" s="221" t="s">
        <v>3</v>
      </c>
      <c r="T57" s="393"/>
      <c r="U57" s="384"/>
      <c r="V57" s="384"/>
      <c r="W57" s="393" t="s">
        <v>2</v>
      </c>
      <c r="X57" s="384"/>
      <c r="Y57" s="386"/>
      <c r="Z57" s="221" t="s">
        <v>3</v>
      </c>
      <c r="AA57" s="127"/>
    </row>
    <row r="58" spans="1:30" ht="114.75" customHeight="1" x14ac:dyDescent="0.25">
      <c r="A58" s="111"/>
      <c r="B58" s="112"/>
      <c r="C58" s="107"/>
      <c r="D58" s="108" t="s">
        <v>383</v>
      </c>
      <c r="E58" s="260">
        <v>54.94</v>
      </c>
      <c r="F58" s="261" t="s">
        <v>24</v>
      </c>
      <c r="G58" s="262"/>
      <c r="H58" s="260">
        <f>H59</f>
        <v>55.77</v>
      </c>
      <c r="I58" s="261" t="s">
        <v>24</v>
      </c>
      <c r="J58" s="264">
        <f>J59</f>
        <v>45141321000</v>
      </c>
      <c r="K58" s="260">
        <v>55.08</v>
      </c>
      <c r="L58" s="261" t="s">
        <v>24</v>
      </c>
      <c r="M58" s="264">
        <f>M59</f>
        <v>8355577200</v>
      </c>
      <c r="N58" s="260">
        <v>55.96</v>
      </c>
      <c r="O58" s="261" t="s">
        <v>24</v>
      </c>
      <c r="P58" s="264">
        <f>P59</f>
        <v>6634378081</v>
      </c>
      <c r="Q58" s="312">
        <f>N58/K58*100</f>
        <v>101.59767610748003</v>
      </c>
      <c r="R58" s="309" t="s">
        <v>26</v>
      </c>
      <c r="S58" s="313">
        <f>P58/M58*100</f>
        <v>79.400595819999126</v>
      </c>
      <c r="T58" s="260">
        <f>N58</f>
        <v>55.96</v>
      </c>
      <c r="U58" s="261" t="s">
        <v>24</v>
      </c>
      <c r="V58" s="361">
        <f>P58</f>
        <v>6634378081</v>
      </c>
      <c r="W58" s="237"/>
      <c r="X58" s="237"/>
      <c r="Y58" s="237"/>
      <c r="Z58" s="237"/>
      <c r="AA58" s="152" t="s">
        <v>352</v>
      </c>
      <c r="AD58" s="131">
        <f>P58</f>
        <v>6634378081</v>
      </c>
    </row>
    <row r="59" spans="1:30" ht="69" customHeight="1" x14ac:dyDescent="0.25">
      <c r="A59" s="68">
        <v>15</v>
      </c>
      <c r="B59" s="64" t="s">
        <v>84</v>
      </c>
      <c r="C59" s="14"/>
      <c r="D59" s="65" t="s">
        <v>382</v>
      </c>
      <c r="E59" s="267">
        <v>54.94</v>
      </c>
      <c r="F59" s="268" t="s">
        <v>24</v>
      </c>
      <c r="G59" s="269"/>
      <c r="H59" s="267">
        <v>55.77</v>
      </c>
      <c r="I59" s="268" t="s">
        <v>24</v>
      </c>
      <c r="J59" s="270">
        <f>SUM(J60:J65)</f>
        <v>45141321000</v>
      </c>
      <c r="K59" s="267">
        <v>55.08</v>
      </c>
      <c r="L59" s="268" t="s">
        <v>24</v>
      </c>
      <c r="M59" s="270">
        <f>SUM(M60:M65)</f>
        <v>8355577200</v>
      </c>
      <c r="N59" s="316">
        <v>55.96</v>
      </c>
      <c r="O59" s="268" t="s">
        <v>24</v>
      </c>
      <c r="P59" s="270">
        <f>SUM(P60:P65)</f>
        <v>6634378081</v>
      </c>
      <c r="Q59" s="281">
        <f>N59/K59*100</f>
        <v>101.59767610748003</v>
      </c>
      <c r="R59" s="276" t="s">
        <v>26</v>
      </c>
      <c r="S59" s="287">
        <f>P59/M59*100</f>
        <v>79.400595819999126</v>
      </c>
      <c r="T59" s="271">
        <f t="shared" ref="T59:T65" si="4">N59</f>
        <v>55.96</v>
      </c>
      <c r="U59" s="362" t="s">
        <v>24</v>
      </c>
      <c r="V59" s="363">
        <f t="shared" ref="V59:V60" si="5">P59</f>
        <v>6634378081</v>
      </c>
      <c r="W59" s="8"/>
      <c r="X59" s="8"/>
      <c r="Y59" s="8"/>
      <c r="Z59" s="8"/>
      <c r="AD59" s="131">
        <f>P59</f>
        <v>6634378081</v>
      </c>
    </row>
    <row r="60" spans="1:30" ht="111.75" customHeight="1" x14ac:dyDescent="0.2">
      <c r="A60" s="15"/>
      <c r="B60" s="26"/>
      <c r="C60" s="182" t="s">
        <v>58</v>
      </c>
      <c r="D60" s="1" t="s">
        <v>585</v>
      </c>
      <c r="E60" s="32">
        <v>85</v>
      </c>
      <c r="F60" s="35" t="s">
        <v>24</v>
      </c>
      <c r="G60" s="283"/>
      <c r="H60" s="32">
        <v>85</v>
      </c>
      <c r="I60" s="35" t="s">
        <v>24</v>
      </c>
      <c r="J60" s="240">
        <v>11017391000</v>
      </c>
      <c r="K60" s="32">
        <v>85</v>
      </c>
      <c r="L60" s="35" t="s">
        <v>24</v>
      </c>
      <c r="M60" s="240">
        <v>1214019200</v>
      </c>
      <c r="N60" s="174">
        <v>88.03</v>
      </c>
      <c r="O60" s="35" t="s">
        <v>24</v>
      </c>
      <c r="P60" s="240">
        <v>659740000</v>
      </c>
      <c r="Q60" s="57">
        <f>N60/K60*100</f>
        <v>103.56470588235294</v>
      </c>
      <c r="R60" s="18" t="s">
        <v>26</v>
      </c>
      <c r="S60" s="284">
        <f>P60/M60*100</f>
        <v>54.343456841539236</v>
      </c>
      <c r="T60" s="76">
        <f t="shared" si="4"/>
        <v>88.03</v>
      </c>
      <c r="U60" s="320" t="s">
        <v>24</v>
      </c>
      <c r="V60" s="240">
        <f t="shared" si="5"/>
        <v>659740000</v>
      </c>
      <c r="W60" s="8"/>
      <c r="X60" s="8"/>
      <c r="Y60" s="8"/>
      <c r="Z60" s="8"/>
      <c r="AD60" s="131">
        <f>P60</f>
        <v>659740000</v>
      </c>
    </row>
    <row r="61" spans="1:30" ht="111.75" customHeight="1" x14ac:dyDescent="0.2">
      <c r="A61" s="15"/>
      <c r="B61" s="26"/>
      <c r="C61" s="183"/>
      <c r="D61" s="69" t="s">
        <v>586</v>
      </c>
      <c r="E61" s="146">
        <v>51</v>
      </c>
      <c r="F61" s="35" t="s">
        <v>24</v>
      </c>
      <c r="G61" s="289"/>
      <c r="H61" s="146">
        <v>53</v>
      </c>
      <c r="I61" s="35" t="s">
        <v>24</v>
      </c>
      <c r="J61" s="226"/>
      <c r="K61" s="218">
        <v>51</v>
      </c>
      <c r="L61" s="35" t="s">
        <v>24</v>
      </c>
      <c r="M61" s="226"/>
      <c r="N61" s="174">
        <v>51.67</v>
      </c>
      <c r="O61" s="35" t="s">
        <v>24</v>
      </c>
      <c r="P61" s="226"/>
      <c r="Q61" s="57">
        <f>N61/K61*100</f>
        <v>101.31372549019608</v>
      </c>
      <c r="R61" s="18" t="s">
        <v>26</v>
      </c>
      <c r="S61" s="290"/>
      <c r="T61" s="76">
        <f t="shared" si="4"/>
        <v>51.67</v>
      </c>
      <c r="U61" s="320" t="s">
        <v>24</v>
      </c>
      <c r="V61" s="4"/>
      <c r="W61" s="5"/>
      <c r="X61" s="5"/>
      <c r="Y61" s="5"/>
      <c r="Z61" s="5"/>
      <c r="AD61" s="131">
        <f>P61</f>
        <v>0</v>
      </c>
    </row>
    <row r="62" spans="1:30" ht="111.75" customHeight="1" x14ac:dyDescent="0.2">
      <c r="A62" s="15"/>
      <c r="B62" s="26"/>
      <c r="C62" s="69"/>
      <c r="D62" s="69" t="s">
        <v>587</v>
      </c>
      <c r="E62" s="146">
        <v>35.340000000000003</v>
      </c>
      <c r="F62" s="35" t="s">
        <v>24</v>
      </c>
      <c r="G62" s="29"/>
      <c r="H62" s="146">
        <v>35.93</v>
      </c>
      <c r="I62" s="35" t="s">
        <v>24</v>
      </c>
      <c r="J62" s="227"/>
      <c r="K62" s="222">
        <v>35.340000000000003</v>
      </c>
      <c r="L62" s="35" t="s">
        <v>24</v>
      </c>
      <c r="M62" s="227"/>
      <c r="N62" s="174">
        <v>35.119999999999997</v>
      </c>
      <c r="O62" s="35" t="s">
        <v>24</v>
      </c>
      <c r="P62" s="227"/>
      <c r="Q62" s="57">
        <f>N62/K62*100</f>
        <v>99.377475947934329</v>
      </c>
      <c r="R62" s="18" t="s">
        <v>26</v>
      </c>
      <c r="S62" s="285"/>
      <c r="T62" s="76">
        <f t="shared" si="4"/>
        <v>35.119999999999997</v>
      </c>
      <c r="U62" s="320" t="s">
        <v>24</v>
      </c>
      <c r="V62" s="5"/>
      <c r="W62" s="5"/>
      <c r="X62" s="5"/>
      <c r="Y62" s="5"/>
      <c r="Z62" s="5"/>
      <c r="AD62" s="131">
        <f>P62</f>
        <v>0</v>
      </c>
    </row>
    <row r="63" spans="1:30" ht="105" x14ac:dyDescent="0.2">
      <c r="A63" s="15"/>
      <c r="B63" s="26"/>
      <c r="C63" s="69" t="s">
        <v>59</v>
      </c>
      <c r="D63" s="69" t="s">
        <v>384</v>
      </c>
      <c r="E63" s="153">
        <v>52</v>
      </c>
      <c r="F63" s="35" t="s">
        <v>26</v>
      </c>
      <c r="G63" s="283"/>
      <c r="H63" s="153">
        <v>44.06</v>
      </c>
      <c r="I63" s="35" t="s">
        <v>26</v>
      </c>
      <c r="J63" s="240">
        <v>34123930000</v>
      </c>
      <c r="K63" s="153">
        <v>52.53</v>
      </c>
      <c r="L63" s="35" t="s">
        <v>26</v>
      </c>
      <c r="M63" s="240">
        <v>7141558000</v>
      </c>
      <c r="N63" s="174">
        <v>55.72</v>
      </c>
      <c r="O63" s="35" t="s">
        <v>26</v>
      </c>
      <c r="P63" s="319">
        <v>5974638081</v>
      </c>
      <c r="Q63" s="57">
        <f>N63/K63*100</f>
        <v>106.07272035027601</v>
      </c>
      <c r="R63" s="18" t="s">
        <v>26</v>
      </c>
      <c r="S63" s="284">
        <f>P63/M63*100</f>
        <v>83.660149241944126</v>
      </c>
      <c r="T63" s="76">
        <f t="shared" si="4"/>
        <v>55.72</v>
      </c>
      <c r="U63" s="35" t="s">
        <v>26</v>
      </c>
      <c r="V63" s="240">
        <f>P63</f>
        <v>5974638081</v>
      </c>
      <c r="W63" s="5"/>
      <c r="X63" s="5"/>
      <c r="Y63" s="5"/>
      <c r="Z63" s="5"/>
      <c r="AD63" s="131">
        <f>P63</f>
        <v>5974638081</v>
      </c>
    </row>
    <row r="64" spans="1:30" ht="90" x14ac:dyDescent="0.2">
      <c r="A64" s="15"/>
      <c r="B64" s="26"/>
      <c r="C64" s="69"/>
      <c r="D64" s="69" t="s">
        <v>385</v>
      </c>
      <c r="E64" s="153">
        <v>27</v>
      </c>
      <c r="F64" s="35" t="s">
        <v>26</v>
      </c>
      <c r="G64" s="289"/>
      <c r="H64" s="153">
        <v>27.94</v>
      </c>
      <c r="I64" s="35" t="s">
        <v>26</v>
      </c>
      <c r="J64" s="226"/>
      <c r="K64" s="153">
        <v>27.47</v>
      </c>
      <c r="L64" s="35" t="s">
        <v>26</v>
      </c>
      <c r="M64" s="226"/>
      <c r="N64" s="79">
        <v>35.26</v>
      </c>
      <c r="O64" s="35" t="s">
        <v>26</v>
      </c>
      <c r="P64" s="226"/>
      <c r="Q64" s="57">
        <f>N64/K64*100</f>
        <v>128.35820895522389</v>
      </c>
      <c r="R64" s="18" t="s">
        <v>26</v>
      </c>
      <c r="S64" s="290"/>
      <c r="T64" s="76">
        <f t="shared" si="4"/>
        <v>35.26</v>
      </c>
      <c r="U64" s="35" t="s">
        <v>26</v>
      </c>
      <c r="V64" s="4"/>
      <c r="W64" s="5"/>
      <c r="X64" s="5"/>
      <c r="Y64" s="5"/>
      <c r="Z64" s="5"/>
      <c r="AD64" s="131">
        <f>P64</f>
        <v>0</v>
      </c>
    </row>
    <row r="65" spans="1:30" ht="75" x14ac:dyDescent="0.2">
      <c r="A65" s="15"/>
      <c r="B65" s="26"/>
      <c r="C65" s="69"/>
      <c r="D65" s="69" t="s">
        <v>386</v>
      </c>
      <c r="E65" s="153">
        <v>72</v>
      </c>
      <c r="F65" s="35" t="s">
        <v>26</v>
      </c>
      <c r="G65" s="29"/>
      <c r="H65" s="153">
        <v>100</v>
      </c>
      <c r="I65" s="35" t="s">
        <v>26</v>
      </c>
      <c r="J65" s="227"/>
      <c r="K65" s="79">
        <v>72.599999999999994</v>
      </c>
      <c r="L65" s="35" t="s">
        <v>26</v>
      </c>
      <c r="M65" s="227"/>
      <c r="N65" s="79">
        <v>73.290000000000006</v>
      </c>
      <c r="O65" s="35" t="s">
        <v>26</v>
      </c>
      <c r="P65" s="227"/>
      <c r="Q65" s="57">
        <f>N65/K65*100</f>
        <v>100.95041322314052</v>
      </c>
      <c r="R65" s="18" t="s">
        <v>26</v>
      </c>
      <c r="S65" s="285"/>
      <c r="T65" s="76">
        <f t="shared" si="4"/>
        <v>73.290000000000006</v>
      </c>
      <c r="U65" s="35" t="s">
        <v>26</v>
      </c>
      <c r="V65" s="5"/>
      <c r="W65" s="5"/>
      <c r="X65" s="5"/>
      <c r="Y65" s="5"/>
      <c r="Z65" s="5"/>
      <c r="AD65" s="131">
        <f>P65</f>
        <v>0</v>
      </c>
    </row>
    <row r="66" spans="1:30" ht="15" x14ac:dyDescent="0.2">
      <c r="A66" s="387" t="s">
        <v>5</v>
      </c>
      <c r="B66" s="387"/>
      <c r="C66" s="387"/>
      <c r="D66" s="387"/>
      <c r="E66" s="387"/>
      <c r="F66" s="387"/>
      <c r="G66" s="387"/>
      <c r="H66" s="387"/>
      <c r="I66" s="387"/>
      <c r="J66" s="387"/>
      <c r="K66" s="387"/>
      <c r="L66" s="387"/>
      <c r="M66" s="387"/>
      <c r="N66" s="387"/>
      <c r="O66" s="387"/>
      <c r="P66" s="387"/>
      <c r="Q66" s="118">
        <f>AVERAGE(Q59:Q65)</f>
        <v>105.89070370808625</v>
      </c>
      <c r="R66" s="119"/>
      <c r="S66" s="118"/>
      <c r="T66" s="99"/>
      <c r="U66" s="99"/>
      <c r="V66" s="99"/>
      <c r="W66" s="99"/>
      <c r="X66" s="99"/>
      <c r="Y66" s="99"/>
      <c r="Z66" s="99"/>
      <c r="AA66" s="123"/>
    </row>
    <row r="67" spans="1:30" ht="15" x14ac:dyDescent="0.2">
      <c r="A67" s="387" t="s">
        <v>6</v>
      </c>
      <c r="B67" s="387"/>
      <c r="C67" s="387"/>
      <c r="D67" s="387"/>
      <c r="E67" s="387"/>
      <c r="F67" s="387"/>
      <c r="G67" s="387"/>
      <c r="H67" s="387"/>
      <c r="I67" s="387"/>
      <c r="J67" s="387"/>
      <c r="K67" s="387"/>
      <c r="L67" s="387"/>
      <c r="M67" s="387"/>
      <c r="N67" s="387"/>
      <c r="O67" s="387"/>
      <c r="P67" s="387"/>
      <c r="Q67" s="191" t="str">
        <f>IF(Q66&gt;=91,"Sangat Tinggi",IF(Q66&gt;=76,"Tinggi",IF(Q66&gt;=66,"Sedang",IF(Q66&gt;=51,"Rendah",IF(Q66&lt;=50,"Sangat Rendah")))))</f>
        <v>Sangat Tinggi</v>
      </c>
      <c r="R67" s="119"/>
      <c r="S67" s="99"/>
      <c r="T67" s="99"/>
      <c r="U67" s="99"/>
      <c r="V67" s="99"/>
      <c r="W67" s="99"/>
      <c r="X67" s="99"/>
      <c r="Y67" s="99"/>
      <c r="Z67" s="99"/>
      <c r="AA67" s="123"/>
    </row>
    <row r="68" spans="1:30" ht="15" x14ac:dyDescent="0.2">
      <c r="A68" s="382" t="s">
        <v>7</v>
      </c>
      <c r="B68" s="382"/>
      <c r="C68" s="382"/>
      <c r="D68" s="382"/>
      <c r="E68" s="382"/>
      <c r="F68" s="382"/>
      <c r="G68" s="382"/>
      <c r="H68" s="382"/>
      <c r="I68" s="382"/>
      <c r="J68" s="382"/>
      <c r="K68" s="382"/>
      <c r="L68" s="382"/>
      <c r="M68" s="382"/>
      <c r="N68" s="382"/>
      <c r="O68" s="382"/>
      <c r="P68" s="382"/>
      <c r="Q68" s="382"/>
      <c r="R68" s="382"/>
      <c r="S68" s="382"/>
      <c r="T68" s="382"/>
      <c r="U68" s="382"/>
      <c r="V68" s="382"/>
      <c r="W68" s="382"/>
      <c r="X68" s="382"/>
      <c r="Y68" s="382"/>
      <c r="Z68" s="382"/>
      <c r="AA68" s="123"/>
    </row>
    <row r="69" spans="1:30" ht="15" x14ac:dyDescent="0.2">
      <c r="A69" s="382" t="s">
        <v>8</v>
      </c>
      <c r="B69" s="382"/>
      <c r="C69" s="382"/>
      <c r="D69" s="382"/>
      <c r="E69" s="382"/>
      <c r="F69" s="382"/>
      <c r="G69" s="382"/>
      <c r="H69" s="382"/>
      <c r="I69" s="382"/>
      <c r="J69" s="382"/>
      <c r="K69" s="382"/>
      <c r="L69" s="382"/>
      <c r="M69" s="382"/>
      <c r="N69" s="382"/>
      <c r="O69" s="382"/>
      <c r="P69" s="382"/>
      <c r="Q69" s="382"/>
      <c r="R69" s="382"/>
      <c r="S69" s="382"/>
      <c r="T69" s="382"/>
      <c r="U69" s="382"/>
      <c r="V69" s="382"/>
      <c r="W69" s="382"/>
      <c r="X69" s="382"/>
      <c r="Y69" s="382"/>
      <c r="Z69" s="382"/>
      <c r="AA69" s="123"/>
    </row>
    <row r="70" spans="1:30" ht="15" x14ac:dyDescent="0.2">
      <c r="A70" s="382" t="s">
        <v>9</v>
      </c>
      <c r="B70" s="382"/>
      <c r="C70" s="382"/>
      <c r="D70" s="382"/>
      <c r="E70" s="382"/>
      <c r="F70" s="382"/>
      <c r="G70" s="382"/>
      <c r="H70" s="382"/>
      <c r="I70" s="382"/>
      <c r="J70" s="382"/>
      <c r="K70" s="382"/>
      <c r="L70" s="382"/>
      <c r="M70" s="382"/>
      <c r="N70" s="382"/>
      <c r="O70" s="382"/>
      <c r="P70" s="382"/>
      <c r="Q70" s="382"/>
      <c r="R70" s="382"/>
      <c r="S70" s="382"/>
      <c r="T70" s="382"/>
      <c r="U70" s="382"/>
      <c r="V70" s="382"/>
      <c r="W70" s="382"/>
      <c r="X70" s="382"/>
      <c r="Y70" s="382"/>
      <c r="Z70" s="382"/>
      <c r="AA70" s="123"/>
    </row>
    <row r="71" spans="1:30" ht="15" x14ac:dyDescent="0.2">
      <c r="A71" s="382" t="s">
        <v>10</v>
      </c>
      <c r="B71" s="382"/>
      <c r="C71" s="382"/>
      <c r="D71" s="382"/>
      <c r="E71" s="382"/>
      <c r="F71" s="382"/>
      <c r="G71" s="382"/>
      <c r="H71" s="382"/>
      <c r="I71" s="382"/>
      <c r="J71" s="382"/>
      <c r="K71" s="382"/>
      <c r="L71" s="382"/>
      <c r="M71" s="382"/>
      <c r="N71" s="382"/>
      <c r="O71" s="382"/>
      <c r="P71" s="382"/>
      <c r="Q71" s="382"/>
      <c r="R71" s="382"/>
      <c r="S71" s="382"/>
      <c r="T71" s="382"/>
      <c r="U71" s="382"/>
      <c r="V71" s="382"/>
      <c r="W71" s="382"/>
      <c r="X71" s="382"/>
      <c r="Y71" s="382"/>
      <c r="Z71" s="382"/>
      <c r="AA71" s="124"/>
    </row>
    <row r="72" spans="1:30" ht="15" x14ac:dyDescent="0.2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60"/>
      <c r="S72" s="58"/>
      <c r="T72" s="58"/>
      <c r="U72" s="58"/>
      <c r="V72" s="58"/>
      <c r="W72" s="58"/>
      <c r="X72" s="58"/>
      <c r="Y72" s="58"/>
      <c r="Z72" s="58"/>
    </row>
    <row r="73" spans="1:30" ht="15.75" x14ac:dyDescent="0.25">
      <c r="A73" s="59" t="s">
        <v>11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60"/>
      <c r="S73" s="58"/>
      <c r="T73" s="58"/>
      <c r="U73" s="58"/>
      <c r="V73" s="58"/>
      <c r="W73" s="58"/>
      <c r="X73" s="58"/>
      <c r="Y73" s="58"/>
      <c r="Z73" s="58"/>
    </row>
    <row r="74" spans="1:30" ht="15" x14ac:dyDescent="0.2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60"/>
      <c r="S74" s="58"/>
      <c r="T74" s="58"/>
      <c r="U74" s="58"/>
      <c r="V74" s="58"/>
      <c r="W74" s="58"/>
      <c r="X74" s="58"/>
      <c r="Y74" s="58"/>
      <c r="Z74" s="58"/>
    </row>
    <row r="75" spans="1:30" ht="15" x14ac:dyDescent="0.2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60"/>
      <c r="S75" s="58"/>
      <c r="T75" s="58"/>
      <c r="U75" s="58"/>
      <c r="V75" s="58"/>
      <c r="W75" s="58"/>
      <c r="X75" s="58"/>
      <c r="Y75" s="58"/>
      <c r="Z75" s="58"/>
    </row>
    <row r="76" spans="1:30" ht="15" x14ac:dyDescent="0.2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60"/>
      <c r="S76" s="58"/>
      <c r="T76" s="58"/>
      <c r="U76" s="58"/>
      <c r="V76" s="58"/>
      <c r="W76" s="58"/>
      <c r="X76" s="58"/>
      <c r="Y76" s="58"/>
      <c r="Z76" s="58"/>
    </row>
    <row r="77" spans="1:30" ht="15" x14ac:dyDescent="0.2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60"/>
      <c r="S77" s="58"/>
      <c r="T77" s="58"/>
      <c r="U77" s="58"/>
      <c r="V77" s="58"/>
      <c r="W77" s="58"/>
      <c r="X77" s="58"/>
      <c r="Y77" s="58"/>
      <c r="Z77" s="58"/>
    </row>
    <row r="78" spans="1:30" s="100" customFormat="1" ht="15" x14ac:dyDescent="0.2">
      <c r="A78" s="135" t="s">
        <v>512</v>
      </c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6"/>
      <c r="P78" s="136"/>
      <c r="Q78" s="137">
        <f>Q21</f>
        <v>105.90314464303242</v>
      </c>
      <c r="R78" s="138"/>
      <c r="S78" s="139"/>
      <c r="T78" s="139"/>
      <c r="U78" s="139"/>
      <c r="V78" s="139"/>
      <c r="W78" s="139"/>
      <c r="X78" s="139"/>
      <c r="Y78" s="139"/>
      <c r="Z78" s="139"/>
      <c r="AA78" s="144"/>
    </row>
    <row r="79" spans="1:30" s="100" customFormat="1" ht="15" x14ac:dyDescent="0.2">
      <c r="A79" s="135" t="s">
        <v>513</v>
      </c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7">
        <f>Q43</f>
        <v>99.775613413120666</v>
      </c>
      <c r="R79" s="138"/>
      <c r="S79" s="139"/>
      <c r="T79" s="139"/>
      <c r="U79" s="139"/>
      <c r="V79" s="139"/>
      <c r="W79" s="139"/>
      <c r="X79" s="139"/>
      <c r="Y79" s="139"/>
      <c r="Z79" s="139"/>
      <c r="AA79" s="144"/>
    </row>
    <row r="80" spans="1:30" s="100" customFormat="1" ht="15" x14ac:dyDescent="0.2">
      <c r="A80" s="135" t="s">
        <v>514</v>
      </c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7">
        <f>Q66</f>
        <v>105.89070370808625</v>
      </c>
      <c r="R80" s="138"/>
      <c r="S80" s="139"/>
      <c r="T80" s="139"/>
      <c r="U80" s="139"/>
      <c r="V80" s="139"/>
      <c r="W80" s="139"/>
      <c r="X80" s="139"/>
      <c r="Y80" s="139"/>
      <c r="Z80" s="139"/>
      <c r="AA80" s="144"/>
    </row>
    <row r="81" spans="1:27" s="100" customFormat="1" ht="15" x14ac:dyDescent="0.2">
      <c r="A81" s="431" t="s">
        <v>5</v>
      </c>
      <c r="B81" s="431"/>
      <c r="C81" s="431"/>
      <c r="D81" s="431"/>
      <c r="E81" s="431"/>
      <c r="F81" s="431"/>
      <c r="G81" s="431"/>
      <c r="H81" s="431"/>
      <c r="I81" s="431"/>
      <c r="J81" s="431"/>
      <c r="K81" s="431"/>
      <c r="L81" s="431"/>
      <c r="M81" s="431"/>
      <c r="N81" s="431"/>
      <c r="O81" s="431"/>
      <c r="P81" s="431"/>
      <c r="Q81" s="140">
        <f>AVERAGE(Q78:Q80)</f>
        <v>103.85648725474645</v>
      </c>
      <c r="R81" s="141"/>
      <c r="S81" s="140"/>
      <c r="T81" s="142"/>
      <c r="U81" s="142"/>
      <c r="V81" s="142"/>
      <c r="W81" s="142"/>
      <c r="X81" s="142"/>
      <c r="Y81" s="142"/>
      <c r="Z81" s="142"/>
      <c r="AA81" s="145"/>
    </row>
    <row r="82" spans="1:27" s="100" customFormat="1" ht="15" x14ac:dyDescent="0.2">
      <c r="A82" s="431" t="s">
        <v>6</v>
      </c>
      <c r="B82" s="431"/>
      <c r="C82" s="431"/>
      <c r="D82" s="431"/>
      <c r="E82" s="431"/>
      <c r="F82" s="431"/>
      <c r="G82" s="431"/>
      <c r="H82" s="431"/>
      <c r="I82" s="431"/>
      <c r="J82" s="431"/>
      <c r="K82" s="431"/>
      <c r="L82" s="431"/>
      <c r="M82" s="431"/>
      <c r="N82" s="431"/>
      <c r="O82" s="431"/>
      <c r="P82" s="431"/>
      <c r="Q82" s="192" t="str">
        <f>IF(Q81&gt;=91,"Sangat Tinggi",IF(Q81&gt;=76,"Tinggi",IF(Q81&gt;=66,"Sedang",IF(Q81&gt;=51,"Rendah",IF(Q81&lt;=50,"Sangat Rendah")))))</f>
        <v>Sangat Tinggi</v>
      </c>
      <c r="R82" s="141"/>
      <c r="S82" s="142"/>
      <c r="T82" s="142"/>
      <c r="U82" s="142"/>
      <c r="V82" s="142"/>
      <c r="W82" s="142"/>
      <c r="X82" s="142"/>
      <c r="Y82" s="142"/>
      <c r="Z82" s="142"/>
      <c r="AA82" s="145"/>
    </row>
    <row r="83" spans="1:27" s="100" customFormat="1" ht="15" x14ac:dyDescent="0.2">
      <c r="A83" s="430" t="s">
        <v>7</v>
      </c>
      <c r="B83" s="430"/>
      <c r="C83" s="430"/>
      <c r="D83" s="430"/>
      <c r="E83" s="430"/>
      <c r="F83" s="430"/>
      <c r="G83" s="430"/>
      <c r="H83" s="430"/>
      <c r="I83" s="430"/>
      <c r="J83" s="430"/>
      <c r="K83" s="430"/>
      <c r="L83" s="430"/>
      <c r="M83" s="430"/>
      <c r="N83" s="430"/>
      <c r="O83" s="430"/>
      <c r="P83" s="430"/>
      <c r="Q83" s="430"/>
      <c r="R83" s="430"/>
      <c r="S83" s="430"/>
      <c r="T83" s="430"/>
      <c r="U83" s="430"/>
      <c r="V83" s="430"/>
      <c r="W83" s="430"/>
      <c r="X83" s="430"/>
      <c r="Y83" s="430"/>
      <c r="Z83" s="430"/>
      <c r="AA83" s="145"/>
    </row>
    <row r="84" spans="1:27" s="100" customFormat="1" ht="15" x14ac:dyDescent="0.2">
      <c r="A84" s="430" t="s">
        <v>8</v>
      </c>
      <c r="B84" s="430"/>
      <c r="C84" s="430"/>
      <c r="D84" s="430"/>
      <c r="E84" s="430"/>
      <c r="F84" s="430"/>
      <c r="G84" s="430"/>
      <c r="H84" s="430"/>
      <c r="I84" s="430"/>
      <c r="J84" s="430"/>
      <c r="K84" s="430"/>
      <c r="L84" s="430"/>
      <c r="M84" s="430"/>
      <c r="N84" s="430"/>
      <c r="O84" s="430"/>
      <c r="P84" s="430"/>
      <c r="Q84" s="430"/>
      <c r="R84" s="430"/>
      <c r="S84" s="430"/>
      <c r="T84" s="430"/>
      <c r="U84" s="430"/>
      <c r="V84" s="430"/>
      <c r="W84" s="430"/>
      <c r="X84" s="430"/>
      <c r="Y84" s="430"/>
      <c r="Z84" s="430"/>
      <c r="AA84" s="145"/>
    </row>
    <row r="85" spans="1:27" s="100" customFormat="1" ht="15" x14ac:dyDescent="0.2">
      <c r="A85" s="430" t="s">
        <v>9</v>
      </c>
      <c r="B85" s="430"/>
      <c r="C85" s="430"/>
      <c r="D85" s="430"/>
      <c r="E85" s="430"/>
      <c r="F85" s="430"/>
      <c r="G85" s="430"/>
      <c r="H85" s="430"/>
      <c r="I85" s="430"/>
      <c r="J85" s="430"/>
      <c r="K85" s="430"/>
      <c r="L85" s="430"/>
      <c r="M85" s="430"/>
      <c r="N85" s="430"/>
      <c r="O85" s="430"/>
      <c r="P85" s="430"/>
      <c r="Q85" s="430"/>
      <c r="R85" s="430"/>
      <c r="S85" s="430"/>
      <c r="T85" s="430"/>
      <c r="U85" s="430"/>
      <c r="V85" s="430"/>
      <c r="W85" s="430"/>
      <c r="X85" s="430"/>
      <c r="Y85" s="430"/>
      <c r="Z85" s="430"/>
      <c r="AA85" s="145"/>
    </row>
    <row r="86" spans="1:27" s="100" customFormat="1" ht="15" x14ac:dyDescent="0.2">
      <c r="A86" s="430" t="s">
        <v>10</v>
      </c>
      <c r="B86" s="430"/>
      <c r="C86" s="430"/>
      <c r="D86" s="430"/>
      <c r="E86" s="430"/>
      <c r="F86" s="430"/>
      <c r="G86" s="430"/>
      <c r="H86" s="430"/>
      <c r="I86" s="430"/>
      <c r="J86" s="430"/>
      <c r="K86" s="430"/>
      <c r="L86" s="430"/>
      <c r="M86" s="430"/>
      <c r="N86" s="430"/>
      <c r="O86" s="430"/>
      <c r="P86" s="430"/>
      <c r="Q86" s="430"/>
      <c r="R86" s="430"/>
      <c r="S86" s="430"/>
      <c r="T86" s="430"/>
      <c r="U86" s="430"/>
      <c r="V86" s="430"/>
      <c r="W86" s="430"/>
      <c r="X86" s="430"/>
      <c r="Y86" s="430"/>
      <c r="Z86" s="430"/>
      <c r="AA86" s="145"/>
    </row>
    <row r="87" spans="1:27" ht="15" x14ac:dyDescent="0.2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60"/>
      <c r="S87" s="58"/>
      <c r="T87" s="58"/>
      <c r="U87" s="58"/>
      <c r="V87" s="58"/>
      <c r="W87" s="58"/>
      <c r="X87" s="58"/>
      <c r="Y87" s="58"/>
      <c r="Z87" s="58"/>
    </row>
    <row r="91" spans="1:27" ht="51" x14ac:dyDescent="0.2">
      <c r="A91" s="188" t="s">
        <v>535</v>
      </c>
      <c r="B91" s="188" t="s">
        <v>536</v>
      </c>
      <c r="C91" s="188" t="s">
        <v>537</v>
      </c>
    </row>
    <row r="92" spans="1:27" ht="25.5" x14ac:dyDescent="0.2">
      <c r="A92" s="189" t="s">
        <v>538</v>
      </c>
      <c r="B92" s="189" t="s">
        <v>539</v>
      </c>
      <c r="C92" s="189" t="s">
        <v>540</v>
      </c>
    </row>
    <row r="93" spans="1:27" ht="25.5" x14ac:dyDescent="0.2">
      <c r="A93" s="189" t="s">
        <v>541</v>
      </c>
      <c r="B93" s="189" t="s">
        <v>542</v>
      </c>
      <c r="C93" s="189" t="s">
        <v>543</v>
      </c>
    </row>
    <row r="94" spans="1:27" ht="25.5" x14ac:dyDescent="0.2">
      <c r="A94" s="189" t="s">
        <v>544</v>
      </c>
      <c r="B94" s="189" t="s">
        <v>545</v>
      </c>
      <c r="C94" s="189" t="s">
        <v>278</v>
      </c>
    </row>
    <row r="95" spans="1:27" ht="25.5" x14ac:dyDescent="0.2">
      <c r="A95" s="189" t="s">
        <v>546</v>
      </c>
      <c r="B95" s="189" t="s">
        <v>547</v>
      </c>
      <c r="C95" s="189" t="s">
        <v>548</v>
      </c>
    </row>
    <row r="96" spans="1:27" ht="25.5" x14ac:dyDescent="0.2">
      <c r="A96" s="189" t="s">
        <v>549</v>
      </c>
      <c r="B96" s="190" t="s">
        <v>550</v>
      </c>
      <c r="C96" s="189" t="s">
        <v>551</v>
      </c>
    </row>
  </sheetData>
  <mergeCells count="155">
    <mergeCell ref="K55:M55"/>
    <mergeCell ref="K56:L57"/>
    <mergeCell ref="M56:M57"/>
    <mergeCell ref="K9:M10"/>
    <mergeCell ref="K30:M31"/>
    <mergeCell ref="K52:M53"/>
    <mergeCell ref="A1:AA1"/>
    <mergeCell ref="A2:AA2"/>
    <mergeCell ref="A3:AA3"/>
    <mergeCell ref="K11:M11"/>
    <mergeCell ref="K12:M12"/>
    <mergeCell ref="K13:L14"/>
    <mergeCell ref="M13:M14"/>
    <mergeCell ref="K32:M32"/>
    <mergeCell ref="K33:M33"/>
    <mergeCell ref="K34:L35"/>
    <mergeCell ref="M34:M35"/>
    <mergeCell ref="AA9:AA10"/>
    <mergeCell ref="N11:P11"/>
    <mergeCell ref="A7:Z7"/>
    <mergeCell ref="A4:Z4"/>
    <mergeCell ref="A5:Z5"/>
    <mergeCell ref="A8:Z8"/>
    <mergeCell ref="A6:Z6"/>
    <mergeCell ref="H9:J11"/>
    <mergeCell ref="N9:P10"/>
    <mergeCell ref="Q9:S10"/>
    <mergeCell ref="T9:V11"/>
    <mergeCell ref="W9:Z11"/>
    <mergeCell ref="A9:A11"/>
    <mergeCell ref="B9:B11"/>
    <mergeCell ref="C9:C11"/>
    <mergeCell ref="D9:D11"/>
    <mergeCell ref="E9:G11"/>
    <mergeCell ref="Q11:S11"/>
    <mergeCell ref="T12:V12"/>
    <mergeCell ref="W12:Z12"/>
    <mergeCell ref="N12:P12"/>
    <mergeCell ref="Q12:S12"/>
    <mergeCell ref="A12:A14"/>
    <mergeCell ref="B12:B14"/>
    <mergeCell ref="C12:C14"/>
    <mergeCell ref="D12:D14"/>
    <mergeCell ref="E12:G12"/>
    <mergeCell ref="H12:J12"/>
    <mergeCell ref="E13:F14"/>
    <mergeCell ref="G13:G14"/>
    <mergeCell ref="H13:I14"/>
    <mergeCell ref="J13:J14"/>
    <mergeCell ref="A21:P21"/>
    <mergeCell ref="A22:P22"/>
    <mergeCell ref="A23:Z23"/>
    <mergeCell ref="A24:Z24"/>
    <mergeCell ref="A25:Z25"/>
    <mergeCell ref="A26:Z26"/>
    <mergeCell ref="Y13:Y14"/>
    <mergeCell ref="Q14:R14"/>
    <mergeCell ref="W14:X14"/>
    <mergeCell ref="W13:X13"/>
    <mergeCell ref="T13:U14"/>
    <mergeCell ref="V13:V14"/>
    <mergeCell ref="Q13:R13"/>
    <mergeCell ref="N13:O14"/>
    <mergeCell ref="P13:P14"/>
    <mergeCell ref="T30:V32"/>
    <mergeCell ref="W30:Z32"/>
    <mergeCell ref="AA30:AA31"/>
    <mergeCell ref="N32:P32"/>
    <mergeCell ref="Q32:S32"/>
    <mergeCell ref="A30:A32"/>
    <mergeCell ref="B30:B32"/>
    <mergeCell ref="C30:C32"/>
    <mergeCell ref="D30:D32"/>
    <mergeCell ref="E30:G32"/>
    <mergeCell ref="H30:J32"/>
    <mergeCell ref="N30:P31"/>
    <mergeCell ref="Q30:S31"/>
    <mergeCell ref="T33:V33"/>
    <mergeCell ref="W33:Z33"/>
    <mergeCell ref="N33:P33"/>
    <mergeCell ref="Q33:S33"/>
    <mergeCell ref="N34:O35"/>
    <mergeCell ref="P34:P35"/>
    <mergeCell ref="A43:P43"/>
    <mergeCell ref="A44:P44"/>
    <mergeCell ref="A45:Z45"/>
    <mergeCell ref="A46:Z46"/>
    <mergeCell ref="A47:Z47"/>
    <mergeCell ref="A48:Z48"/>
    <mergeCell ref="Y34:Y35"/>
    <mergeCell ref="Q35:R35"/>
    <mergeCell ref="W35:X35"/>
    <mergeCell ref="W34:X34"/>
    <mergeCell ref="T34:U35"/>
    <mergeCell ref="V34:V35"/>
    <mergeCell ref="Q34:R34"/>
    <mergeCell ref="A33:A35"/>
    <mergeCell ref="B33:B35"/>
    <mergeCell ref="C33:C35"/>
    <mergeCell ref="D33:D35"/>
    <mergeCell ref="E33:G33"/>
    <mergeCell ref="H33:J33"/>
    <mergeCell ref="E34:F35"/>
    <mergeCell ref="G34:G35"/>
    <mergeCell ref="H34:I35"/>
    <mergeCell ref="J34:J35"/>
    <mergeCell ref="T52:V54"/>
    <mergeCell ref="W52:Z54"/>
    <mergeCell ref="AA52:AA53"/>
    <mergeCell ref="N54:P54"/>
    <mergeCell ref="Q54:S54"/>
    <mergeCell ref="A52:A54"/>
    <mergeCell ref="B52:B54"/>
    <mergeCell ref="C52:C54"/>
    <mergeCell ref="D52:D54"/>
    <mergeCell ref="E52:G54"/>
    <mergeCell ref="H52:J54"/>
    <mergeCell ref="N52:P53"/>
    <mergeCell ref="Q52:S53"/>
    <mergeCell ref="K54:M54"/>
    <mergeCell ref="A55:A57"/>
    <mergeCell ref="B55:B57"/>
    <mergeCell ref="C55:C57"/>
    <mergeCell ref="D55:D57"/>
    <mergeCell ref="E55:G55"/>
    <mergeCell ref="H55:J55"/>
    <mergeCell ref="E56:F57"/>
    <mergeCell ref="G56:G57"/>
    <mergeCell ref="H56:I57"/>
    <mergeCell ref="J56:J57"/>
    <mergeCell ref="T55:V55"/>
    <mergeCell ref="W55:Z55"/>
    <mergeCell ref="N55:P55"/>
    <mergeCell ref="Q55:S55"/>
    <mergeCell ref="V56:V57"/>
    <mergeCell ref="W56:X56"/>
    <mergeCell ref="Q56:R56"/>
    <mergeCell ref="N56:O57"/>
    <mergeCell ref="P56:P57"/>
    <mergeCell ref="Y56:Y57"/>
    <mergeCell ref="Q57:R57"/>
    <mergeCell ref="W57:X57"/>
    <mergeCell ref="T56:U57"/>
    <mergeCell ref="A81:P81"/>
    <mergeCell ref="A82:P82"/>
    <mergeCell ref="A83:Z83"/>
    <mergeCell ref="A84:Z84"/>
    <mergeCell ref="A85:Z85"/>
    <mergeCell ref="A86:Z86"/>
    <mergeCell ref="A66:P66"/>
    <mergeCell ref="A67:P67"/>
    <mergeCell ref="A68:Z68"/>
    <mergeCell ref="A69:Z69"/>
    <mergeCell ref="A70:Z70"/>
    <mergeCell ref="A71:Z71"/>
  </mergeCells>
  <printOptions horizontalCentered="1"/>
  <pageMargins left="1.1499999999999999" right="0.25" top="3.9370078740157501E-2" bottom="3.9370078740157501E-2" header="0" footer="0"/>
  <pageSetup paperSize="5" scale="39" orientation="landscape" horizontalDpi="4294967293" r:id="rId1"/>
  <rowBreaks count="1" manualBreakCount="1">
    <brk id="62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AJ159"/>
  <sheetViews>
    <sheetView showRuler="0" view="pageBreakPreview" zoomScale="70" zoomScaleNormal="40" zoomScaleSheetLayoutView="70" zoomScalePageLayoutView="55" workbookViewId="0">
      <selection activeCell="P106" sqref="P106"/>
    </sheetView>
  </sheetViews>
  <sheetFormatPr defaultColWidth="9.140625" defaultRowHeight="14.25" x14ac:dyDescent="0.2"/>
  <cols>
    <col min="1" max="1" width="6.42578125" style="2" customWidth="1"/>
    <col min="2" max="2" width="18" style="2" customWidth="1"/>
    <col min="3" max="3" width="14.85546875" style="2" customWidth="1"/>
    <col min="4" max="4" width="15" style="2" customWidth="1"/>
    <col min="5" max="5" width="8.5703125" style="2" customWidth="1"/>
    <col min="6" max="6" width="9.42578125" style="2" customWidth="1"/>
    <col min="7" max="7" width="20.7109375" style="2" bestFit="1" customWidth="1"/>
    <col min="8" max="8" width="8.140625" style="2" customWidth="1"/>
    <col min="9" max="9" width="9.140625" style="2" customWidth="1"/>
    <col min="10" max="10" width="17.7109375" style="2" customWidth="1"/>
    <col min="11" max="11" width="9" style="2" customWidth="1"/>
    <col min="12" max="12" width="8.7109375" style="2" customWidth="1"/>
    <col min="13" max="13" width="19.28515625" style="2" customWidth="1"/>
    <col min="14" max="14" width="8.5703125" style="2" customWidth="1"/>
    <col min="15" max="15" width="9" style="2" customWidth="1"/>
    <col min="16" max="16" width="18.28515625" style="2" customWidth="1"/>
    <col min="17" max="17" width="8.7109375" style="2" customWidth="1"/>
    <col min="18" max="18" width="5.5703125" style="61" customWidth="1"/>
    <col min="19" max="19" width="10.7109375" style="2" customWidth="1"/>
    <col min="20" max="20" width="8.140625" style="2" customWidth="1"/>
    <col min="21" max="21" width="9.5703125" style="2" customWidth="1"/>
    <col min="22" max="22" width="18" style="2" customWidth="1"/>
    <col min="23" max="23" width="8.5703125" style="2" customWidth="1"/>
    <col min="24" max="24" width="10.140625" style="2" customWidth="1"/>
    <col min="25" max="25" width="11.5703125" style="2" customWidth="1"/>
    <col min="26" max="26" width="15.140625" style="2" customWidth="1"/>
    <col min="27" max="27" width="17.85546875" style="2" customWidth="1"/>
    <col min="28" max="28" width="9.140625" style="2"/>
    <col min="29" max="29" width="16.85546875" style="2" bestFit="1" customWidth="1"/>
    <col min="30" max="30" width="18.5703125" style="2" customWidth="1"/>
    <col min="31" max="16384" width="9.140625" style="2"/>
  </cols>
  <sheetData>
    <row r="1" spans="1:30" ht="23.25" x14ac:dyDescent="0.35">
      <c r="A1" s="432" t="s">
        <v>22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</row>
    <row r="2" spans="1:30" ht="23.25" x14ac:dyDescent="0.35">
      <c r="A2" s="432" t="s">
        <v>23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</row>
    <row r="3" spans="1:30" ht="23.25" x14ac:dyDescent="0.2">
      <c r="A3" s="433" t="s">
        <v>600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</row>
    <row r="4" spans="1:30" ht="18" x14ac:dyDescent="0.2">
      <c r="A4" s="401" t="s">
        <v>12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401"/>
      <c r="Y4" s="401"/>
      <c r="Z4" s="401"/>
    </row>
    <row r="5" spans="1:30" ht="18" customHeight="1" x14ac:dyDescent="0.2">
      <c r="A5" s="401" t="s">
        <v>390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401"/>
      <c r="S5" s="401"/>
      <c r="T5" s="401"/>
      <c r="U5" s="401"/>
      <c r="V5" s="401"/>
      <c r="W5" s="401"/>
      <c r="X5" s="401"/>
      <c r="Y5" s="401"/>
      <c r="Z5" s="401"/>
    </row>
    <row r="6" spans="1:30" ht="18" customHeight="1" x14ac:dyDescent="0.2">
      <c r="A6" s="401" t="s">
        <v>391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  <c r="L6" s="401"/>
      <c r="M6" s="401"/>
      <c r="N6" s="401"/>
      <c r="O6" s="401"/>
      <c r="P6" s="401"/>
      <c r="Q6" s="401"/>
      <c r="R6" s="401"/>
      <c r="S6" s="401"/>
      <c r="T6" s="401"/>
      <c r="U6" s="401"/>
      <c r="V6" s="401"/>
      <c r="W6" s="401"/>
      <c r="X6" s="401"/>
      <c r="Y6" s="401"/>
      <c r="Z6" s="401"/>
    </row>
    <row r="7" spans="1:30" ht="18" customHeight="1" x14ac:dyDescent="0.2">
      <c r="A7" s="401" t="s">
        <v>392</v>
      </c>
      <c r="B7" s="401"/>
      <c r="C7" s="401"/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401"/>
    </row>
    <row r="8" spans="1:30" ht="18" customHeight="1" x14ac:dyDescent="0.2">
      <c r="A8" s="401" t="s">
        <v>393</v>
      </c>
      <c r="B8" s="401"/>
      <c r="C8" s="401"/>
      <c r="D8" s="401"/>
      <c r="E8" s="401"/>
      <c r="F8" s="401"/>
      <c r="G8" s="401"/>
      <c r="H8" s="401"/>
      <c r="I8" s="401"/>
      <c r="J8" s="401"/>
      <c r="K8" s="401"/>
      <c r="L8" s="401"/>
      <c r="M8" s="401"/>
      <c r="N8" s="401"/>
      <c r="O8" s="401"/>
      <c r="P8" s="401"/>
      <c r="Q8" s="401"/>
      <c r="R8" s="401"/>
      <c r="S8" s="401"/>
      <c r="T8" s="401"/>
      <c r="U8" s="401"/>
      <c r="V8" s="401"/>
      <c r="W8" s="401"/>
      <c r="X8" s="401"/>
      <c r="Y8" s="401"/>
      <c r="Z8" s="401"/>
    </row>
    <row r="9" spans="1:30" ht="15" x14ac:dyDescent="0.2">
      <c r="A9" s="402"/>
      <c r="B9" s="402"/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402"/>
      <c r="Z9" s="402"/>
    </row>
    <row r="10" spans="1:30" s="130" customFormat="1" ht="68.25" customHeight="1" x14ac:dyDescent="0.2">
      <c r="A10" s="427" t="s">
        <v>0</v>
      </c>
      <c r="B10" s="427" t="s">
        <v>270</v>
      </c>
      <c r="C10" s="400" t="s">
        <v>1</v>
      </c>
      <c r="D10" s="400" t="s">
        <v>325</v>
      </c>
      <c r="E10" s="403" t="s">
        <v>19</v>
      </c>
      <c r="F10" s="404"/>
      <c r="G10" s="405"/>
      <c r="H10" s="403" t="s">
        <v>18</v>
      </c>
      <c r="I10" s="404"/>
      <c r="J10" s="405"/>
      <c r="K10" s="417" t="s">
        <v>573</v>
      </c>
      <c r="L10" s="418"/>
      <c r="M10" s="418"/>
      <c r="N10" s="417" t="s">
        <v>574</v>
      </c>
      <c r="O10" s="418"/>
      <c r="P10" s="418"/>
      <c r="Q10" s="417" t="s">
        <v>575</v>
      </c>
      <c r="R10" s="418"/>
      <c r="S10" s="418"/>
      <c r="T10" s="417" t="s">
        <v>17</v>
      </c>
      <c r="U10" s="418"/>
      <c r="V10" s="419"/>
      <c r="W10" s="417" t="s">
        <v>4</v>
      </c>
      <c r="X10" s="418"/>
      <c r="Y10" s="418"/>
      <c r="Z10" s="419"/>
      <c r="AA10" s="428" t="s">
        <v>292</v>
      </c>
    </row>
    <row r="11" spans="1:30" s="130" customFormat="1" ht="18" customHeight="1" x14ac:dyDescent="0.2">
      <c r="A11" s="427"/>
      <c r="B11" s="427"/>
      <c r="C11" s="400"/>
      <c r="D11" s="400"/>
      <c r="E11" s="406"/>
      <c r="F11" s="407"/>
      <c r="G11" s="408"/>
      <c r="H11" s="406"/>
      <c r="I11" s="407"/>
      <c r="J11" s="408"/>
      <c r="K11" s="423"/>
      <c r="L11" s="424"/>
      <c r="M11" s="424"/>
      <c r="N11" s="423"/>
      <c r="O11" s="424"/>
      <c r="P11" s="424"/>
      <c r="Q11" s="423"/>
      <c r="R11" s="424"/>
      <c r="S11" s="424"/>
      <c r="T11" s="420"/>
      <c r="U11" s="421"/>
      <c r="V11" s="422"/>
      <c r="W11" s="420"/>
      <c r="X11" s="421"/>
      <c r="Y11" s="421"/>
      <c r="Z11" s="422"/>
      <c r="AA11" s="429"/>
    </row>
    <row r="12" spans="1:30" s="130" customFormat="1" ht="15.75" customHeight="1" x14ac:dyDescent="0.2">
      <c r="A12" s="427"/>
      <c r="B12" s="427"/>
      <c r="C12" s="400"/>
      <c r="D12" s="400"/>
      <c r="E12" s="409"/>
      <c r="F12" s="410"/>
      <c r="G12" s="411"/>
      <c r="H12" s="409"/>
      <c r="I12" s="410"/>
      <c r="J12" s="411"/>
      <c r="K12" s="412" t="s">
        <v>572</v>
      </c>
      <c r="L12" s="413"/>
      <c r="M12" s="414"/>
      <c r="N12" s="412" t="s">
        <v>572</v>
      </c>
      <c r="O12" s="413"/>
      <c r="P12" s="414"/>
      <c r="Q12" s="412" t="s">
        <v>572</v>
      </c>
      <c r="R12" s="413"/>
      <c r="S12" s="414"/>
      <c r="T12" s="423"/>
      <c r="U12" s="424"/>
      <c r="V12" s="425"/>
      <c r="W12" s="423"/>
      <c r="X12" s="424"/>
      <c r="Y12" s="424"/>
      <c r="Z12" s="425"/>
      <c r="AA12" s="125"/>
    </row>
    <row r="13" spans="1:30" s="100" customFormat="1" ht="15.75" x14ac:dyDescent="0.25">
      <c r="A13" s="388">
        <v>1</v>
      </c>
      <c r="B13" s="388">
        <v>2</v>
      </c>
      <c r="C13" s="388">
        <v>3</v>
      </c>
      <c r="D13" s="388">
        <v>4</v>
      </c>
      <c r="E13" s="415">
        <v>5</v>
      </c>
      <c r="F13" s="426"/>
      <c r="G13" s="416"/>
      <c r="H13" s="415">
        <v>6</v>
      </c>
      <c r="I13" s="426"/>
      <c r="J13" s="416"/>
      <c r="K13" s="394">
        <v>7</v>
      </c>
      <c r="L13" s="395"/>
      <c r="M13" s="396"/>
      <c r="N13" s="394">
        <v>12</v>
      </c>
      <c r="O13" s="395"/>
      <c r="P13" s="396"/>
      <c r="Q13" s="397">
        <v>17</v>
      </c>
      <c r="R13" s="398"/>
      <c r="S13" s="399"/>
      <c r="T13" s="397">
        <v>22</v>
      </c>
      <c r="U13" s="398"/>
      <c r="V13" s="399"/>
      <c r="W13" s="397">
        <v>23</v>
      </c>
      <c r="X13" s="398"/>
      <c r="Y13" s="398"/>
      <c r="Z13" s="399"/>
      <c r="AA13" s="126"/>
    </row>
    <row r="14" spans="1:30" s="100" customFormat="1" ht="87" customHeight="1" x14ac:dyDescent="0.2">
      <c r="A14" s="391"/>
      <c r="B14" s="391"/>
      <c r="C14" s="391"/>
      <c r="D14" s="391"/>
      <c r="E14" s="392" t="s">
        <v>2</v>
      </c>
      <c r="F14" s="383"/>
      <c r="G14" s="389" t="s">
        <v>3</v>
      </c>
      <c r="H14" s="392" t="s">
        <v>2</v>
      </c>
      <c r="I14" s="383"/>
      <c r="J14" s="389" t="s">
        <v>3</v>
      </c>
      <c r="K14" s="392" t="s">
        <v>2</v>
      </c>
      <c r="L14" s="383"/>
      <c r="M14" s="388" t="s">
        <v>3</v>
      </c>
      <c r="N14" s="392" t="s">
        <v>2</v>
      </c>
      <c r="O14" s="383"/>
      <c r="P14" s="388" t="s">
        <v>3</v>
      </c>
      <c r="Q14" s="415" t="s">
        <v>13</v>
      </c>
      <c r="R14" s="416"/>
      <c r="S14" s="103" t="s">
        <v>14</v>
      </c>
      <c r="T14" s="392" t="s">
        <v>2</v>
      </c>
      <c r="U14" s="383"/>
      <c r="V14" s="383" t="s">
        <v>3</v>
      </c>
      <c r="W14" s="415" t="s">
        <v>16</v>
      </c>
      <c r="X14" s="416"/>
      <c r="Y14" s="385" t="s">
        <v>20</v>
      </c>
      <c r="Z14" s="103" t="s">
        <v>15</v>
      </c>
      <c r="AA14" s="127"/>
    </row>
    <row r="15" spans="1:30" s="100" customFormat="1" ht="15.75" x14ac:dyDescent="0.2">
      <c r="A15" s="389"/>
      <c r="B15" s="389"/>
      <c r="C15" s="389"/>
      <c r="D15" s="389"/>
      <c r="E15" s="393"/>
      <c r="F15" s="384"/>
      <c r="G15" s="390"/>
      <c r="H15" s="393"/>
      <c r="I15" s="384"/>
      <c r="J15" s="390"/>
      <c r="K15" s="393"/>
      <c r="L15" s="384"/>
      <c r="M15" s="389"/>
      <c r="N15" s="393"/>
      <c r="O15" s="384"/>
      <c r="P15" s="389"/>
      <c r="Q15" s="393" t="s">
        <v>2</v>
      </c>
      <c r="R15" s="384"/>
      <c r="S15" s="221" t="s">
        <v>3</v>
      </c>
      <c r="T15" s="393"/>
      <c r="U15" s="384"/>
      <c r="V15" s="384"/>
      <c r="W15" s="393" t="s">
        <v>2</v>
      </c>
      <c r="X15" s="384"/>
      <c r="Y15" s="386"/>
      <c r="Z15" s="221" t="s">
        <v>3</v>
      </c>
      <c r="AA15" s="127"/>
    </row>
    <row r="16" spans="1:30" ht="181.5" customHeight="1" x14ac:dyDescent="0.25">
      <c r="A16" s="111" t="s">
        <v>394</v>
      </c>
      <c r="B16" s="112" t="s">
        <v>395</v>
      </c>
      <c r="C16" s="107"/>
      <c r="D16" s="108" t="s">
        <v>396</v>
      </c>
      <c r="E16" s="260">
        <v>62.93</v>
      </c>
      <c r="F16" s="261" t="s">
        <v>24</v>
      </c>
      <c r="G16" s="262"/>
      <c r="H16" s="260">
        <v>88</v>
      </c>
      <c r="I16" s="261" t="s">
        <v>24</v>
      </c>
      <c r="J16" s="264">
        <v>176774444730</v>
      </c>
      <c r="K16" s="260">
        <v>68</v>
      </c>
      <c r="L16" s="261" t="s">
        <v>24</v>
      </c>
      <c r="M16" s="264">
        <v>34493888946</v>
      </c>
      <c r="N16" s="260">
        <v>64.66</v>
      </c>
      <c r="O16" s="261" t="s">
        <v>24</v>
      </c>
      <c r="P16" s="308">
        <v>0</v>
      </c>
      <c r="Q16" s="312">
        <f>N16/K16*100</f>
        <v>95.088235294117638</v>
      </c>
      <c r="R16" s="309" t="s">
        <v>26</v>
      </c>
      <c r="S16" s="313">
        <f>P16/M16*100</f>
        <v>0</v>
      </c>
      <c r="T16" s="260">
        <f>N16</f>
        <v>64.66</v>
      </c>
      <c r="U16" s="261" t="s">
        <v>24</v>
      </c>
      <c r="V16" s="361">
        <f>P16</f>
        <v>0</v>
      </c>
      <c r="W16" s="266"/>
      <c r="X16" s="266"/>
      <c r="Y16" s="266"/>
      <c r="Z16" s="266"/>
      <c r="AA16" s="152" t="s">
        <v>397</v>
      </c>
      <c r="AB16" s="181" t="s">
        <v>531</v>
      </c>
      <c r="AD16" s="131">
        <f>P16</f>
        <v>0</v>
      </c>
    </row>
    <row r="17" spans="1:36" ht="120" x14ac:dyDescent="0.2">
      <c r="A17" s="67">
        <v>16</v>
      </c>
      <c r="B17" s="72" t="s">
        <v>62</v>
      </c>
      <c r="C17" s="66"/>
      <c r="D17" s="66" t="s">
        <v>519</v>
      </c>
      <c r="E17" s="324" t="s">
        <v>599</v>
      </c>
      <c r="F17" s="267" t="s">
        <v>124</v>
      </c>
      <c r="G17" s="323"/>
      <c r="H17" s="324" t="s">
        <v>559</v>
      </c>
      <c r="I17" s="267" t="s">
        <v>124</v>
      </c>
      <c r="J17" s="325">
        <f>SUM(J18:J23)</f>
        <v>6443040550</v>
      </c>
      <c r="K17" s="324" t="s">
        <v>571</v>
      </c>
      <c r="L17" s="267" t="s">
        <v>124</v>
      </c>
      <c r="M17" s="325">
        <f>SUM(M18:M23)</f>
        <v>1839701850</v>
      </c>
      <c r="N17" s="324" t="s">
        <v>558</v>
      </c>
      <c r="O17" s="267" t="s">
        <v>124</v>
      </c>
      <c r="P17" s="325">
        <f>SUM(P18:P23)</f>
        <v>1276374806</v>
      </c>
      <c r="Q17" s="281">
        <f>76.23/70.01*100</f>
        <v>108.8844450792744</v>
      </c>
      <c r="R17" s="276" t="s">
        <v>26</v>
      </c>
      <c r="S17" s="287">
        <f>P17/M17*100</f>
        <v>69.379438086666056</v>
      </c>
      <c r="T17" s="271" t="str">
        <f t="shared" ref="T17:T20" si="0">N17</f>
        <v>BB (76,23)</v>
      </c>
      <c r="U17" s="362" t="s">
        <v>124</v>
      </c>
      <c r="V17" s="363">
        <f t="shared" ref="V17:V19" si="1">P17</f>
        <v>1276374806</v>
      </c>
      <c r="W17" s="8"/>
      <c r="X17" s="8"/>
      <c r="Y17" s="8"/>
      <c r="Z17" s="8"/>
      <c r="AB17" s="181" t="s">
        <v>532</v>
      </c>
      <c r="AD17" s="131">
        <f>P17</f>
        <v>1276374806</v>
      </c>
      <c r="AG17" s="89">
        <v>80.010000000000005</v>
      </c>
      <c r="AH17" s="89">
        <v>0</v>
      </c>
    </row>
    <row r="18" spans="1:36" ht="105" x14ac:dyDescent="0.2">
      <c r="A18" s="160"/>
      <c r="B18" s="73"/>
      <c r="C18" s="70" t="s">
        <v>121</v>
      </c>
      <c r="D18" s="1" t="s">
        <v>398</v>
      </c>
      <c r="E18" s="78">
        <v>10.66</v>
      </c>
      <c r="F18" s="32" t="s">
        <v>29</v>
      </c>
      <c r="G18" s="12"/>
      <c r="H18" s="78">
        <v>14.38</v>
      </c>
      <c r="I18" s="32" t="s">
        <v>29</v>
      </c>
      <c r="J18" s="11">
        <v>1278656300</v>
      </c>
      <c r="K18" s="57">
        <v>12.06</v>
      </c>
      <c r="L18" s="32" t="s">
        <v>29</v>
      </c>
      <c r="M18" s="11">
        <v>309081100</v>
      </c>
      <c r="N18" s="54">
        <v>11.49</v>
      </c>
      <c r="O18" s="32" t="s">
        <v>29</v>
      </c>
      <c r="P18" s="82">
        <v>207946516</v>
      </c>
      <c r="Q18" s="57">
        <f>N18/K18*100</f>
        <v>95.273631840796014</v>
      </c>
      <c r="R18" s="18" t="s">
        <v>26</v>
      </c>
      <c r="S18" s="282">
        <f>P18/M18*100</f>
        <v>67.278949117238156</v>
      </c>
      <c r="T18" s="76">
        <f t="shared" si="0"/>
        <v>11.49</v>
      </c>
      <c r="U18" s="32" t="s">
        <v>29</v>
      </c>
      <c r="V18" s="328">
        <f t="shared" si="1"/>
        <v>207946516</v>
      </c>
      <c r="W18" s="8"/>
      <c r="X18" s="8"/>
      <c r="Y18" s="8"/>
      <c r="Z18" s="8"/>
      <c r="AD18" s="131">
        <f>P18</f>
        <v>207946516</v>
      </c>
    </row>
    <row r="19" spans="1:36" ht="90" x14ac:dyDescent="0.2">
      <c r="A19" s="160"/>
      <c r="B19" s="73"/>
      <c r="C19" s="161" t="s">
        <v>399</v>
      </c>
      <c r="D19" s="1" t="s">
        <v>400</v>
      </c>
      <c r="E19" s="209">
        <v>3.0356000000000001</v>
      </c>
      <c r="F19" s="32" t="s">
        <v>29</v>
      </c>
      <c r="G19" s="283"/>
      <c r="H19" s="78">
        <v>3.2639999999999998</v>
      </c>
      <c r="I19" s="32" t="s">
        <v>29</v>
      </c>
      <c r="J19" s="240">
        <v>3114475000</v>
      </c>
      <c r="K19" s="78">
        <v>3.1173000000000002</v>
      </c>
      <c r="L19" s="32" t="s">
        <v>29</v>
      </c>
      <c r="M19" s="240">
        <v>1136503900</v>
      </c>
      <c r="N19" s="78">
        <v>3.0356000000000001</v>
      </c>
      <c r="O19" s="32" t="s">
        <v>29</v>
      </c>
      <c r="P19" s="327">
        <v>727287050</v>
      </c>
      <c r="Q19" s="57">
        <f>N19/K19*100</f>
        <v>97.379142206396565</v>
      </c>
      <c r="R19" s="18" t="s">
        <v>26</v>
      </c>
      <c r="S19" s="284">
        <f>P19/M19*100</f>
        <v>63.993361571394523</v>
      </c>
      <c r="T19" s="76">
        <f t="shared" si="0"/>
        <v>3.0356000000000001</v>
      </c>
      <c r="U19" s="32" t="s">
        <v>29</v>
      </c>
      <c r="V19" s="240">
        <f t="shared" si="1"/>
        <v>727287050</v>
      </c>
      <c r="W19" s="8"/>
      <c r="X19" s="8"/>
      <c r="Y19" s="8"/>
      <c r="Z19" s="8"/>
      <c r="AA19" s="149" t="s">
        <v>411</v>
      </c>
      <c r="AD19" s="131">
        <f>P19</f>
        <v>727287050</v>
      </c>
    </row>
    <row r="20" spans="1:36" ht="90" x14ac:dyDescent="0.2">
      <c r="A20" s="160"/>
      <c r="B20" s="73"/>
      <c r="C20" s="162"/>
      <c r="D20" s="1" t="s">
        <v>401</v>
      </c>
      <c r="E20" s="157">
        <v>100</v>
      </c>
      <c r="F20" s="48" t="s">
        <v>26</v>
      </c>
      <c r="G20" s="29"/>
      <c r="H20" s="157">
        <v>100</v>
      </c>
      <c r="I20" s="48" t="s">
        <v>26</v>
      </c>
      <c r="J20" s="328"/>
      <c r="K20" s="157">
        <v>100</v>
      </c>
      <c r="L20" s="48" t="s">
        <v>26</v>
      </c>
      <c r="M20" s="328"/>
      <c r="N20" s="329">
        <v>100</v>
      </c>
      <c r="O20" s="48" t="s">
        <v>26</v>
      </c>
      <c r="P20" s="303"/>
      <c r="Q20" s="57">
        <f>N20/K20*100</f>
        <v>100</v>
      </c>
      <c r="R20" s="18" t="s">
        <v>26</v>
      </c>
      <c r="S20" s="285"/>
      <c r="T20" s="76">
        <f t="shared" si="0"/>
        <v>100</v>
      </c>
      <c r="U20" s="32" t="s">
        <v>26</v>
      </c>
      <c r="V20" s="5"/>
      <c r="W20" s="8"/>
      <c r="X20" s="8"/>
      <c r="Y20" s="8"/>
      <c r="Z20" s="8"/>
      <c r="AD20" s="131">
        <f>P20</f>
        <v>0</v>
      </c>
    </row>
    <row r="21" spans="1:36" ht="135" x14ac:dyDescent="0.2">
      <c r="A21" s="160"/>
      <c r="B21" s="73"/>
      <c r="C21" s="330" t="s">
        <v>415</v>
      </c>
      <c r="D21" s="330" t="s">
        <v>402</v>
      </c>
      <c r="E21" s="157">
        <v>100</v>
      </c>
      <c r="F21" s="48" t="s">
        <v>26</v>
      </c>
      <c r="G21" s="27"/>
      <c r="H21" s="157">
        <v>100</v>
      </c>
      <c r="I21" s="48" t="s">
        <v>26</v>
      </c>
      <c r="J21" s="30">
        <v>79325000</v>
      </c>
      <c r="K21" s="157"/>
      <c r="L21" s="48"/>
      <c r="M21" s="30"/>
      <c r="N21" s="219"/>
      <c r="O21" s="48"/>
      <c r="P21" s="82"/>
      <c r="Q21" s="57"/>
      <c r="R21" s="18"/>
      <c r="S21" s="282"/>
      <c r="T21" s="8"/>
      <c r="U21" s="8"/>
      <c r="V21" s="8"/>
      <c r="W21" s="8"/>
      <c r="X21" s="8"/>
      <c r="Y21" s="8"/>
      <c r="Z21" s="8"/>
      <c r="AA21" s="156" t="s">
        <v>412</v>
      </c>
      <c r="AD21" s="131">
        <f>P21</f>
        <v>0</v>
      </c>
    </row>
    <row r="22" spans="1:36" ht="105" x14ac:dyDescent="0.2">
      <c r="A22" s="160"/>
      <c r="B22" s="73"/>
      <c r="C22" s="182" t="s">
        <v>21</v>
      </c>
      <c r="D22" s="1" t="s">
        <v>403</v>
      </c>
      <c r="E22" s="78">
        <v>78.56</v>
      </c>
      <c r="F22" s="32" t="s">
        <v>29</v>
      </c>
      <c r="G22" s="326"/>
      <c r="H22" s="78">
        <v>89.02</v>
      </c>
      <c r="I22" s="32" t="s">
        <v>29</v>
      </c>
      <c r="J22" s="243">
        <v>1970584250</v>
      </c>
      <c r="K22" s="78">
        <v>81.89</v>
      </c>
      <c r="L22" s="32" t="s">
        <v>29</v>
      </c>
      <c r="M22" s="243">
        <v>394116850</v>
      </c>
      <c r="N22" s="219">
        <v>79.78</v>
      </c>
      <c r="O22" s="32" t="s">
        <v>29</v>
      </c>
      <c r="P22" s="228">
        <v>341141240</v>
      </c>
      <c r="Q22" s="57">
        <f>N22/K22*100</f>
        <v>97.423372817193794</v>
      </c>
      <c r="R22" s="18" t="s">
        <v>26</v>
      </c>
      <c r="S22" s="284">
        <f>P22/M22*100</f>
        <v>86.558400129301745</v>
      </c>
      <c r="T22" s="76">
        <f t="shared" ref="T22:T50" si="2">N22</f>
        <v>79.78</v>
      </c>
      <c r="U22" s="32" t="s">
        <v>29</v>
      </c>
      <c r="V22" s="240">
        <f>P22</f>
        <v>341141240</v>
      </c>
      <c r="W22" s="8"/>
      <c r="X22" s="8"/>
      <c r="Y22" s="8"/>
      <c r="Z22" s="8"/>
      <c r="AA22" s="193" t="s">
        <v>562</v>
      </c>
      <c r="AD22" s="131">
        <f>P22</f>
        <v>341141240</v>
      </c>
    </row>
    <row r="23" spans="1:36" ht="105" x14ac:dyDescent="0.2">
      <c r="A23" s="160"/>
      <c r="B23" s="73"/>
      <c r="C23" s="69"/>
      <c r="D23" s="1" t="s">
        <v>404</v>
      </c>
      <c r="E23" s="157">
        <v>100</v>
      </c>
      <c r="F23" s="32" t="s">
        <v>26</v>
      </c>
      <c r="G23" s="28"/>
      <c r="H23" s="157">
        <v>100</v>
      </c>
      <c r="I23" s="32" t="s">
        <v>26</v>
      </c>
      <c r="J23" s="83"/>
      <c r="K23" s="157">
        <v>100</v>
      </c>
      <c r="L23" s="32" t="s">
        <v>26</v>
      </c>
      <c r="M23" s="83"/>
      <c r="N23" s="329">
        <v>100</v>
      </c>
      <c r="O23" s="32" t="s">
        <v>26</v>
      </c>
      <c r="P23" s="83"/>
      <c r="Q23" s="57">
        <f>N23/K23*100</f>
        <v>100</v>
      </c>
      <c r="R23" s="18" t="s">
        <v>26</v>
      </c>
      <c r="S23" s="285"/>
      <c r="T23" s="76">
        <f t="shared" si="2"/>
        <v>100</v>
      </c>
      <c r="U23" s="32" t="s">
        <v>26</v>
      </c>
      <c r="V23" s="5"/>
      <c r="W23" s="8"/>
      <c r="X23" s="8"/>
      <c r="Y23" s="8"/>
      <c r="Z23" s="8"/>
      <c r="AD23" s="131">
        <f>P23</f>
        <v>0</v>
      </c>
    </row>
    <row r="24" spans="1:36" ht="90" x14ac:dyDescent="0.2">
      <c r="A24" s="160"/>
      <c r="B24" s="73"/>
      <c r="C24" s="1" t="s">
        <v>405</v>
      </c>
      <c r="D24" s="1" t="s">
        <v>439</v>
      </c>
      <c r="E24" s="157">
        <v>100</v>
      </c>
      <c r="F24" s="32" t="s">
        <v>26</v>
      </c>
      <c r="G24" s="27"/>
      <c r="H24" s="157">
        <v>100</v>
      </c>
      <c r="I24" s="32" t="s">
        <v>26</v>
      </c>
      <c r="J24" s="9">
        <v>6212383375</v>
      </c>
      <c r="K24" s="157">
        <v>100</v>
      </c>
      <c r="L24" s="32" t="s">
        <v>26</v>
      </c>
      <c r="M24" s="82">
        <v>3447580585</v>
      </c>
      <c r="N24" s="157">
        <v>100</v>
      </c>
      <c r="O24" s="32" t="s">
        <v>26</v>
      </c>
      <c r="P24" s="82">
        <v>3447580585</v>
      </c>
      <c r="Q24" s="57">
        <f>N24/K24*100</f>
        <v>100</v>
      </c>
      <c r="R24" s="18" t="s">
        <v>26</v>
      </c>
      <c r="S24" s="282">
        <f>P24/M24*100</f>
        <v>100</v>
      </c>
      <c r="T24" s="76">
        <f t="shared" si="2"/>
        <v>100</v>
      </c>
      <c r="U24" s="32" t="s">
        <v>26</v>
      </c>
      <c r="V24" s="240">
        <f t="shared" ref="V24:V43" si="3">P24</f>
        <v>3447580585</v>
      </c>
      <c r="W24" s="8"/>
      <c r="X24" s="8"/>
      <c r="Y24" s="8"/>
      <c r="Z24" s="8"/>
      <c r="AA24" s="149" t="s">
        <v>413</v>
      </c>
      <c r="AD24" s="131">
        <f>P24</f>
        <v>3447580585</v>
      </c>
    </row>
    <row r="25" spans="1:36" ht="105" x14ac:dyDescent="0.2">
      <c r="A25" s="160"/>
      <c r="B25" s="73"/>
      <c r="C25" s="1" t="s">
        <v>406</v>
      </c>
      <c r="D25" s="1" t="s">
        <v>439</v>
      </c>
      <c r="E25" s="157">
        <v>100</v>
      </c>
      <c r="F25" s="32" t="s">
        <v>26</v>
      </c>
      <c r="G25" s="27"/>
      <c r="H25" s="157">
        <v>100</v>
      </c>
      <c r="I25" s="32" t="s">
        <v>26</v>
      </c>
      <c r="J25" s="9">
        <v>372759375</v>
      </c>
      <c r="K25" s="157">
        <v>100</v>
      </c>
      <c r="L25" s="32" t="s">
        <v>26</v>
      </c>
      <c r="M25" s="82">
        <v>376217550</v>
      </c>
      <c r="N25" s="157">
        <v>100</v>
      </c>
      <c r="O25" s="32" t="s">
        <v>26</v>
      </c>
      <c r="P25" s="82">
        <v>376217550</v>
      </c>
      <c r="Q25" s="57">
        <f>N25/K25*100</f>
        <v>100</v>
      </c>
      <c r="R25" s="18" t="s">
        <v>26</v>
      </c>
      <c r="S25" s="282">
        <f>P25/M25*100</f>
        <v>100</v>
      </c>
      <c r="T25" s="76">
        <f t="shared" si="2"/>
        <v>100</v>
      </c>
      <c r="U25" s="32" t="s">
        <v>26</v>
      </c>
      <c r="V25" s="240">
        <f t="shared" si="3"/>
        <v>376217550</v>
      </c>
      <c r="W25" s="8"/>
      <c r="X25" s="8"/>
      <c r="Y25" s="8"/>
      <c r="Z25" s="8"/>
      <c r="AD25" s="131">
        <f>P25</f>
        <v>376217550</v>
      </c>
    </row>
    <row r="26" spans="1:36" ht="135" x14ac:dyDescent="0.2">
      <c r="A26" s="160"/>
      <c r="B26" s="73"/>
      <c r="C26" s="182" t="s">
        <v>407</v>
      </c>
      <c r="D26" s="182" t="s">
        <v>408</v>
      </c>
      <c r="E26" s="157">
        <v>100</v>
      </c>
      <c r="F26" s="48" t="s">
        <v>26</v>
      </c>
      <c r="G26" s="27"/>
      <c r="H26" s="157">
        <v>100</v>
      </c>
      <c r="I26" s="48" t="s">
        <v>26</v>
      </c>
      <c r="J26" s="30">
        <v>29261651000</v>
      </c>
      <c r="K26" s="157">
        <v>100</v>
      </c>
      <c r="L26" s="48" t="s">
        <v>26</v>
      </c>
      <c r="M26" s="30">
        <v>3163087700</v>
      </c>
      <c r="N26" s="329">
        <v>100</v>
      </c>
      <c r="O26" s="48" t="s">
        <v>26</v>
      </c>
      <c r="P26" s="82">
        <v>2854701570</v>
      </c>
      <c r="Q26" s="57">
        <f>N26/K26*100</f>
        <v>100</v>
      </c>
      <c r="R26" s="18" t="s">
        <v>26</v>
      </c>
      <c r="S26" s="282">
        <f>P26/M26*100</f>
        <v>90.250471714710912</v>
      </c>
      <c r="T26" s="93">
        <f t="shared" si="2"/>
        <v>100</v>
      </c>
      <c r="U26" s="93" t="s">
        <v>26</v>
      </c>
      <c r="V26" s="242">
        <f t="shared" si="3"/>
        <v>2854701570</v>
      </c>
      <c r="W26" s="8"/>
      <c r="X26" s="8"/>
      <c r="Y26" s="8"/>
      <c r="Z26" s="8"/>
      <c r="AA26" s="315" t="s">
        <v>414</v>
      </c>
      <c r="AD26" s="110">
        <f>P26</f>
        <v>2854701570</v>
      </c>
    </row>
    <row r="27" spans="1:36" ht="105" x14ac:dyDescent="0.2">
      <c r="A27" s="160"/>
      <c r="B27" s="73"/>
      <c r="C27" s="1" t="s">
        <v>409</v>
      </c>
      <c r="D27" s="1" t="s">
        <v>410</v>
      </c>
      <c r="E27" s="157">
        <v>70</v>
      </c>
      <c r="F27" s="48" t="s">
        <v>26</v>
      </c>
      <c r="G27" s="27"/>
      <c r="H27" s="157">
        <v>75</v>
      </c>
      <c r="I27" s="48" t="s">
        <v>26</v>
      </c>
      <c r="J27" s="30">
        <v>561975000</v>
      </c>
      <c r="K27" s="157">
        <v>71</v>
      </c>
      <c r="L27" s="48" t="s">
        <v>26</v>
      </c>
      <c r="M27" s="30">
        <v>112395000</v>
      </c>
      <c r="N27" s="219">
        <v>70</v>
      </c>
      <c r="O27" s="48" t="s">
        <v>26</v>
      </c>
      <c r="P27" s="82">
        <v>81720000</v>
      </c>
      <c r="Q27" s="57">
        <f>N27/K27*100</f>
        <v>98.591549295774655</v>
      </c>
      <c r="R27" s="18" t="s">
        <v>26</v>
      </c>
      <c r="S27" s="282">
        <f>P27/M27*100</f>
        <v>72.70786066995862</v>
      </c>
      <c r="T27" s="93">
        <f t="shared" si="2"/>
        <v>70</v>
      </c>
      <c r="U27" s="93" t="s">
        <v>26</v>
      </c>
      <c r="V27" s="242">
        <f t="shared" si="3"/>
        <v>81720000</v>
      </c>
      <c r="W27" s="8"/>
      <c r="X27" s="8"/>
      <c r="Y27" s="8"/>
      <c r="Z27" s="8"/>
      <c r="AA27" s="214" t="s">
        <v>302</v>
      </c>
      <c r="AD27" s="131">
        <f>P27</f>
        <v>81720000</v>
      </c>
    </row>
    <row r="28" spans="1:36" ht="180" x14ac:dyDescent="0.2">
      <c r="A28" s="17"/>
      <c r="B28" s="64"/>
      <c r="C28" s="66"/>
      <c r="D28" s="66" t="s">
        <v>520</v>
      </c>
      <c r="E28" s="322" t="s">
        <v>125</v>
      </c>
      <c r="F28" s="267" t="s">
        <v>124</v>
      </c>
      <c r="G28" s="323"/>
      <c r="H28" s="322" t="s">
        <v>43</v>
      </c>
      <c r="I28" s="267" t="s">
        <v>124</v>
      </c>
      <c r="J28" s="325">
        <f>SUM(J29:J36)</f>
        <v>103637987680</v>
      </c>
      <c r="K28" s="324" t="s">
        <v>560</v>
      </c>
      <c r="L28" s="267" t="s">
        <v>124</v>
      </c>
      <c r="M28" s="325">
        <f>SUM(M29:M36)</f>
        <v>20610356037</v>
      </c>
      <c r="N28" s="324" t="s">
        <v>588</v>
      </c>
      <c r="O28" s="267" t="s">
        <v>124</v>
      </c>
      <c r="P28" s="325">
        <f>SUM(P29:P36)</f>
        <v>17898200818</v>
      </c>
      <c r="Q28" s="281">
        <f>3.97/4.51*100</f>
        <v>88.026607538802665</v>
      </c>
      <c r="R28" s="276" t="s">
        <v>26</v>
      </c>
      <c r="S28" s="287">
        <f>P28/M28*100</f>
        <v>86.840813355523309</v>
      </c>
      <c r="T28" s="376" t="str">
        <f t="shared" si="2"/>
        <v>BB (3,97)</v>
      </c>
      <c r="U28" s="267" t="s">
        <v>124</v>
      </c>
      <c r="V28" s="377">
        <f t="shared" si="3"/>
        <v>17898200818</v>
      </c>
      <c r="W28" s="8"/>
      <c r="X28" s="8"/>
      <c r="Y28" s="8"/>
      <c r="Z28" s="8"/>
      <c r="AA28" s="196" t="s">
        <v>557</v>
      </c>
      <c r="AD28" s="131">
        <f>P28</f>
        <v>17898200818</v>
      </c>
      <c r="AF28" s="89">
        <v>4.51</v>
      </c>
      <c r="AG28" s="212">
        <v>4.0999999999999996</v>
      </c>
      <c r="AH28" s="89">
        <v>3.98</v>
      </c>
      <c r="AI28" s="89">
        <v>3.83</v>
      </c>
      <c r="AJ28" s="212">
        <f>AVERAGE(AG28:AI28)</f>
        <v>3.97</v>
      </c>
    </row>
    <row r="29" spans="1:36" ht="105" x14ac:dyDescent="0.2">
      <c r="A29" s="17"/>
      <c r="B29" s="64"/>
      <c r="C29" s="69" t="s">
        <v>99</v>
      </c>
      <c r="D29" s="69" t="s">
        <v>416</v>
      </c>
      <c r="E29" s="153">
        <v>3</v>
      </c>
      <c r="F29" s="153" t="s">
        <v>243</v>
      </c>
      <c r="G29" s="28"/>
      <c r="H29" s="153">
        <v>3</v>
      </c>
      <c r="I29" s="153" t="s">
        <v>243</v>
      </c>
      <c r="J29" s="31">
        <v>1428579500</v>
      </c>
      <c r="K29" s="153">
        <v>3</v>
      </c>
      <c r="L29" s="153" t="s">
        <v>243</v>
      </c>
      <c r="M29" s="31">
        <v>241665900</v>
      </c>
      <c r="N29" s="153">
        <v>0</v>
      </c>
      <c r="O29" s="153" t="s">
        <v>243</v>
      </c>
      <c r="P29" s="49">
        <v>151633570</v>
      </c>
      <c r="Q29" s="57">
        <f>N29/K29*100</f>
        <v>0</v>
      </c>
      <c r="R29" s="18" t="s">
        <v>26</v>
      </c>
      <c r="S29" s="282">
        <f>P29/M29*100</f>
        <v>62.745124570740018</v>
      </c>
      <c r="T29" s="93">
        <f t="shared" si="2"/>
        <v>0</v>
      </c>
      <c r="U29" s="153" t="s">
        <v>243</v>
      </c>
      <c r="V29" s="242">
        <f t="shared" si="3"/>
        <v>151633570</v>
      </c>
      <c r="W29" s="5"/>
      <c r="X29" s="5"/>
      <c r="Y29" s="5"/>
      <c r="Z29" s="5"/>
      <c r="AA29" s="202" t="s">
        <v>397</v>
      </c>
      <c r="AD29" s="131">
        <f>P29</f>
        <v>151633570</v>
      </c>
    </row>
    <row r="30" spans="1:36" ht="129" customHeight="1" x14ac:dyDescent="0.2">
      <c r="A30" s="17"/>
      <c r="B30" s="64"/>
      <c r="C30" s="14" t="s">
        <v>64</v>
      </c>
      <c r="D30" s="14" t="s">
        <v>417</v>
      </c>
      <c r="E30" s="79">
        <v>3.9</v>
      </c>
      <c r="F30" s="151" t="s">
        <v>29</v>
      </c>
      <c r="G30" s="12"/>
      <c r="H30" s="79">
        <v>5</v>
      </c>
      <c r="I30" s="151" t="s">
        <v>29</v>
      </c>
      <c r="J30" s="30">
        <v>835375000</v>
      </c>
      <c r="K30" s="79">
        <v>4.51</v>
      </c>
      <c r="L30" s="222" t="s">
        <v>29</v>
      </c>
      <c r="M30" s="30">
        <v>151762500</v>
      </c>
      <c r="N30" s="79">
        <v>4.45</v>
      </c>
      <c r="O30" s="151" t="s">
        <v>29</v>
      </c>
      <c r="P30" s="49">
        <v>145959800</v>
      </c>
      <c r="Q30" s="57">
        <f>N30/K30*100</f>
        <v>98.669623059866979</v>
      </c>
      <c r="R30" s="18" t="s">
        <v>26</v>
      </c>
      <c r="S30" s="282">
        <f>P30/M30*100</f>
        <v>96.176459929165631</v>
      </c>
      <c r="T30" s="93">
        <f t="shared" si="2"/>
        <v>4.45</v>
      </c>
      <c r="U30" s="321" t="s">
        <v>29</v>
      </c>
      <c r="V30" s="242">
        <f t="shared" si="3"/>
        <v>145959800</v>
      </c>
      <c r="W30" s="8"/>
      <c r="X30" s="8"/>
      <c r="Y30" s="8"/>
      <c r="Z30" s="8"/>
      <c r="AA30" s="150" t="s">
        <v>311</v>
      </c>
      <c r="AD30" s="131">
        <f>P30</f>
        <v>145959800</v>
      </c>
    </row>
    <row r="31" spans="1:36" ht="137.44999999999999" customHeight="1" x14ac:dyDescent="0.2">
      <c r="A31" s="17"/>
      <c r="B31" s="64"/>
      <c r="C31" s="14" t="s">
        <v>418</v>
      </c>
      <c r="D31" s="14" t="s">
        <v>419</v>
      </c>
      <c r="E31" s="80">
        <v>0.71</v>
      </c>
      <c r="F31" s="48" t="s">
        <v>26</v>
      </c>
      <c r="G31" s="12"/>
      <c r="H31" s="80">
        <v>1.43</v>
      </c>
      <c r="I31" s="48" t="s">
        <v>26</v>
      </c>
      <c r="J31" s="30">
        <v>85126698180</v>
      </c>
      <c r="K31" s="80">
        <v>0.89</v>
      </c>
      <c r="L31" s="48" t="s">
        <v>26</v>
      </c>
      <c r="M31" s="30">
        <v>17766614637</v>
      </c>
      <c r="N31" s="80">
        <v>0.8</v>
      </c>
      <c r="O31" s="48" t="s">
        <v>26</v>
      </c>
      <c r="P31" s="49">
        <v>15395305789</v>
      </c>
      <c r="Q31" s="57">
        <f>N31/K31*100</f>
        <v>89.887640449438209</v>
      </c>
      <c r="R31" s="18" t="s">
        <v>26</v>
      </c>
      <c r="S31" s="282">
        <f>P31/M31*100</f>
        <v>86.653006797020225</v>
      </c>
      <c r="T31" s="76">
        <f t="shared" si="2"/>
        <v>0.8</v>
      </c>
      <c r="U31" s="48" t="s">
        <v>26</v>
      </c>
      <c r="V31" s="242">
        <f t="shared" si="3"/>
        <v>15395305789</v>
      </c>
      <c r="W31" s="8"/>
      <c r="X31" s="8"/>
      <c r="Y31" s="8"/>
      <c r="Z31" s="8"/>
      <c r="AA31" s="150" t="s">
        <v>297</v>
      </c>
      <c r="AD31" s="131">
        <f>P31</f>
        <v>15395305789</v>
      </c>
    </row>
    <row r="32" spans="1:36" ht="137.44999999999999" customHeight="1" x14ac:dyDescent="0.2">
      <c r="A32" s="17"/>
      <c r="B32" s="64"/>
      <c r="C32" s="14" t="s">
        <v>420</v>
      </c>
      <c r="D32" s="14" t="s">
        <v>421</v>
      </c>
      <c r="E32" s="159">
        <v>98</v>
      </c>
      <c r="F32" s="48" t="s">
        <v>26</v>
      </c>
      <c r="G32" s="12"/>
      <c r="H32" s="159">
        <v>99</v>
      </c>
      <c r="I32" s="48" t="s">
        <v>26</v>
      </c>
      <c r="J32" s="30">
        <v>8589025000</v>
      </c>
      <c r="K32" s="159">
        <v>98</v>
      </c>
      <c r="L32" s="48" t="s">
        <v>26</v>
      </c>
      <c r="M32" s="30">
        <v>940795000</v>
      </c>
      <c r="N32" s="80">
        <v>96</v>
      </c>
      <c r="O32" s="48" t="s">
        <v>26</v>
      </c>
      <c r="P32" s="49">
        <v>865843009</v>
      </c>
      <c r="Q32" s="57">
        <f>N32/K32*100</f>
        <v>97.959183673469383</v>
      </c>
      <c r="R32" s="18" t="s">
        <v>26</v>
      </c>
      <c r="S32" s="282">
        <f>P32/M32*100</f>
        <v>92.033121880962369</v>
      </c>
      <c r="T32" s="76">
        <f t="shared" si="2"/>
        <v>96</v>
      </c>
      <c r="U32" s="48" t="s">
        <v>26</v>
      </c>
      <c r="V32" s="242">
        <f t="shared" si="3"/>
        <v>865843009</v>
      </c>
      <c r="W32" s="8"/>
      <c r="X32" s="8"/>
      <c r="Y32" s="8"/>
      <c r="Z32" s="8"/>
      <c r="AA32" s="150" t="s">
        <v>453</v>
      </c>
      <c r="AD32" s="131">
        <f>P32</f>
        <v>865843009</v>
      </c>
    </row>
    <row r="33" spans="1:30" ht="137.44999999999999" customHeight="1" x14ac:dyDescent="0.2">
      <c r="A33" s="17"/>
      <c r="B33" s="64"/>
      <c r="C33" s="14" t="s">
        <v>422</v>
      </c>
      <c r="D33" s="14" t="s">
        <v>423</v>
      </c>
      <c r="E33" s="159">
        <v>80</v>
      </c>
      <c r="F33" s="48" t="s">
        <v>26</v>
      </c>
      <c r="G33" s="12"/>
      <c r="H33" s="159">
        <v>99</v>
      </c>
      <c r="I33" s="48" t="s">
        <v>26</v>
      </c>
      <c r="J33" s="30">
        <v>1229890000</v>
      </c>
      <c r="K33" s="159">
        <v>95</v>
      </c>
      <c r="L33" s="48" t="s">
        <v>26</v>
      </c>
      <c r="M33" s="30">
        <v>242118000</v>
      </c>
      <c r="N33" s="80">
        <v>96</v>
      </c>
      <c r="O33" s="48" t="s">
        <v>26</v>
      </c>
      <c r="P33" s="49">
        <v>170142000</v>
      </c>
      <c r="Q33" s="57">
        <f>N33/K33*100</f>
        <v>101.05263157894737</v>
      </c>
      <c r="R33" s="18" t="s">
        <v>26</v>
      </c>
      <c r="S33" s="282">
        <f>P33/M33*100</f>
        <v>70.272346541768897</v>
      </c>
      <c r="T33" s="76">
        <f t="shared" si="2"/>
        <v>96</v>
      </c>
      <c r="U33" s="48" t="s">
        <v>26</v>
      </c>
      <c r="V33" s="242">
        <f t="shared" si="3"/>
        <v>170142000</v>
      </c>
      <c r="W33" s="8"/>
      <c r="X33" s="8"/>
      <c r="Y33" s="8"/>
      <c r="Z33" s="8"/>
      <c r="AA33" s="148"/>
      <c r="AD33" s="131">
        <f>P33</f>
        <v>170142000</v>
      </c>
    </row>
    <row r="34" spans="1:30" ht="137.44999999999999" customHeight="1" x14ac:dyDescent="0.2">
      <c r="A34" s="17"/>
      <c r="B34" s="64"/>
      <c r="C34" s="14" t="s">
        <v>424</v>
      </c>
      <c r="D34" s="14" t="s">
        <v>425</v>
      </c>
      <c r="E34" s="159">
        <v>90</v>
      </c>
      <c r="F34" s="48" t="s">
        <v>26</v>
      </c>
      <c r="G34" s="12"/>
      <c r="H34" s="159">
        <v>92</v>
      </c>
      <c r="I34" s="48" t="s">
        <v>26</v>
      </c>
      <c r="J34" s="30">
        <v>985050000</v>
      </c>
      <c r="K34" s="159">
        <v>90</v>
      </c>
      <c r="L34" s="48" t="s">
        <v>26</v>
      </c>
      <c r="M34" s="30">
        <v>167880000</v>
      </c>
      <c r="N34" s="80">
        <v>93</v>
      </c>
      <c r="O34" s="48" t="s">
        <v>26</v>
      </c>
      <c r="P34" s="49">
        <v>147386000</v>
      </c>
      <c r="Q34" s="57">
        <f>N34/K34*100</f>
        <v>103.33333333333334</v>
      </c>
      <c r="R34" s="18" t="s">
        <v>26</v>
      </c>
      <c r="S34" s="282">
        <f>P34/M34*100</f>
        <v>87.792470812485107</v>
      </c>
      <c r="T34" s="76">
        <f t="shared" si="2"/>
        <v>93</v>
      </c>
      <c r="U34" s="48" t="s">
        <v>26</v>
      </c>
      <c r="V34" s="242">
        <f t="shared" si="3"/>
        <v>147386000</v>
      </c>
      <c r="W34" s="8"/>
      <c r="X34" s="8"/>
      <c r="Y34" s="8"/>
      <c r="Z34" s="8"/>
      <c r="AA34" s="148"/>
      <c r="AD34" s="131">
        <f>P34</f>
        <v>147386000</v>
      </c>
    </row>
    <row r="35" spans="1:30" ht="137.44999999999999" customHeight="1" x14ac:dyDescent="0.2">
      <c r="A35" s="17"/>
      <c r="B35" s="64"/>
      <c r="C35" s="14" t="s">
        <v>426</v>
      </c>
      <c r="D35" s="14" t="s">
        <v>427</v>
      </c>
      <c r="E35" s="159">
        <v>100</v>
      </c>
      <c r="F35" s="48" t="s">
        <v>26</v>
      </c>
      <c r="G35" s="12"/>
      <c r="H35" s="159">
        <v>100</v>
      </c>
      <c r="I35" s="48" t="s">
        <v>26</v>
      </c>
      <c r="J35" s="30">
        <v>5443370000</v>
      </c>
      <c r="K35" s="159">
        <v>100</v>
      </c>
      <c r="L35" s="48" t="s">
        <v>26</v>
      </c>
      <c r="M35" s="30">
        <v>956804000</v>
      </c>
      <c r="N35" s="80">
        <v>100</v>
      </c>
      <c r="O35" s="48" t="s">
        <v>26</v>
      </c>
      <c r="P35" s="49">
        <v>880027150</v>
      </c>
      <c r="Q35" s="57">
        <f>N35/K35*100</f>
        <v>100</v>
      </c>
      <c r="R35" s="18" t="s">
        <v>26</v>
      </c>
      <c r="S35" s="282">
        <f>P35/M35*100</f>
        <v>91.975697216984869</v>
      </c>
      <c r="T35" s="93">
        <f t="shared" si="2"/>
        <v>100</v>
      </c>
      <c r="U35" s="48" t="s">
        <v>26</v>
      </c>
      <c r="V35" s="242">
        <f t="shared" si="3"/>
        <v>880027150</v>
      </c>
      <c r="W35" s="8"/>
      <c r="X35" s="8"/>
      <c r="Y35" s="8"/>
      <c r="Z35" s="8"/>
      <c r="AA35" s="156" t="s">
        <v>412</v>
      </c>
      <c r="AD35" s="131">
        <f>P35</f>
        <v>880027150</v>
      </c>
    </row>
    <row r="36" spans="1:30" ht="137.44999999999999" customHeight="1" x14ac:dyDescent="0.2">
      <c r="A36" s="17"/>
      <c r="B36" s="64"/>
      <c r="C36" s="14" t="s">
        <v>428</v>
      </c>
      <c r="D36" s="14" t="s">
        <v>429</v>
      </c>
      <c r="E36" s="79">
        <v>26</v>
      </c>
      <c r="F36" s="48" t="s">
        <v>26</v>
      </c>
      <c r="G36" s="12"/>
      <c r="H36" s="79">
        <v>92.1</v>
      </c>
      <c r="I36" s="48" t="s">
        <v>26</v>
      </c>
      <c r="J36" s="30" t="s">
        <v>454</v>
      </c>
      <c r="K36" s="79">
        <v>39.47</v>
      </c>
      <c r="L36" s="48" t="s">
        <v>26</v>
      </c>
      <c r="M36" s="30">
        <v>142716000</v>
      </c>
      <c r="N36" s="79">
        <v>39.47</v>
      </c>
      <c r="O36" s="48" t="s">
        <v>26</v>
      </c>
      <c r="P36" s="49">
        <v>141903500</v>
      </c>
      <c r="Q36" s="57">
        <f>N36/K36*100</f>
        <v>100</v>
      </c>
      <c r="R36" s="18" t="s">
        <v>26</v>
      </c>
      <c r="S36" s="282">
        <f>P36/M36*100</f>
        <v>99.430687519269028</v>
      </c>
      <c r="T36" s="76">
        <f t="shared" si="2"/>
        <v>39.47</v>
      </c>
      <c r="U36" s="48" t="s">
        <v>26</v>
      </c>
      <c r="V36" s="242">
        <f t="shared" si="3"/>
        <v>141903500</v>
      </c>
      <c r="W36" s="8"/>
      <c r="X36" s="8"/>
      <c r="Y36" s="8"/>
      <c r="Z36" s="8"/>
      <c r="AA36" s="150" t="s">
        <v>294</v>
      </c>
      <c r="AD36" s="131">
        <f>P36</f>
        <v>141903500</v>
      </c>
    </row>
    <row r="37" spans="1:30" ht="137.44999999999999" customHeight="1" x14ac:dyDescent="0.2">
      <c r="A37" s="17"/>
      <c r="B37" s="64"/>
      <c r="C37" s="14" t="s">
        <v>430</v>
      </c>
      <c r="D37" s="14" t="s">
        <v>431</v>
      </c>
      <c r="E37" s="159">
        <v>100</v>
      </c>
      <c r="F37" s="208" t="s">
        <v>26</v>
      </c>
      <c r="G37" s="12"/>
      <c r="H37" s="159">
        <v>100</v>
      </c>
      <c r="I37" s="208" t="s">
        <v>26</v>
      </c>
      <c r="J37" s="30">
        <v>284250963445</v>
      </c>
      <c r="K37" s="159">
        <v>100</v>
      </c>
      <c r="L37" s="222" t="s">
        <v>26</v>
      </c>
      <c r="M37" s="30">
        <v>62101609689</v>
      </c>
      <c r="N37" s="79">
        <v>100</v>
      </c>
      <c r="O37" s="208" t="s">
        <v>26</v>
      </c>
      <c r="P37" s="49">
        <v>57720693748</v>
      </c>
      <c r="Q37" s="57">
        <f>N37/K37*100</f>
        <v>100</v>
      </c>
      <c r="R37" s="18" t="s">
        <v>26</v>
      </c>
      <c r="S37" s="282">
        <f>P37/M37*100</f>
        <v>92.945567815489355</v>
      </c>
      <c r="T37" s="93">
        <f t="shared" si="2"/>
        <v>100</v>
      </c>
      <c r="U37" s="48" t="s">
        <v>26</v>
      </c>
      <c r="V37" s="242">
        <f t="shared" si="3"/>
        <v>57720693748</v>
      </c>
      <c r="W37" s="8"/>
      <c r="X37" s="8"/>
      <c r="Y37" s="8"/>
      <c r="Z37" s="8"/>
      <c r="AA37" s="207" t="s">
        <v>563</v>
      </c>
      <c r="AD37" s="131">
        <f>P37</f>
        <v>57720693748</v>
      </c>
    </row>
    <row r="38" spans="1:30" ht="137.44999999999999" customHeight="1" x14ac:dyDescent="0.2">
      <c r="A38" s="17"/>
      <c r="B38" s="64"/>
      <c r="C38" s="14" t="s">
        <v>432</v>
      </c>
      <c r="D38" s="14" t="s">
        <v>431</v>
      </c>
      <c r="E38" s="159">
        <v>100</v>
      </c>
      <c r="F38" s="208" t="s">
        <v>26</v>
      </c>
      <c r="G38" s="12"/>
      <c r="H38" s="159">
        <v>100</v>
      </c>
      <c r="I38" s="208" t="s">
        <v>26</v>
      </c>
      <c r="J38" s="30">
        <v>108755971805</v>
      </c>
      <c r="K38" s="159">
        <v>100</v>
      </c>
      <c r="L38" s="222" t="s">
        <v>26</v>
      </c>
      <c r="M38" s="30">
        <v>0</v>
      </c>
      <c r="N38" s="79">
        <v>100</v>
      </c>
      <c r="O38" s="208" t="s">
        <v>26</v>
      </c>
      <c r="P38" s="49">
        <v>28243411401</v>
      </c>
      <c r="Q38" s="57">
        <f>N38/K38*100</f>
        <v>100</v>
      </c>
      <c r="R38" s="18" t="s">
        <v>26</v>
      </c>
      <c r="S38" s="282" t="e">
        <f>P38/M38*100</f>
        <v>#DIV/0!</v>
      </c>
      <c r="T38" s="93">
        <f t="shared" si="2"/>
        <v>100</v>
      </c>
      <c r="U38" s="48" t="s">
        <v>26</v>
      </c>
      <c r="V38" s="242">
        <f t="shared" si="3"/>
        <v>28243411401</v>
      </c>
      <c r="W38" s="8"/>
      <c r="X38" s="8"/>
      <c r="Y38" s="8"/>
      <c r="Z38" s="8"/>
      <c r="AA38" s="208"/>
      <c r="AD38" s="131">
        <f>P38</f>
        <v>28243411401</v>
      </c>
    </row>
    <row r="39" spans="1:30" ht="137.44999999999999" customHeight="1" x14ac:dyDescent="0.2">
      <c r="A39" s="17"/>
      <c r="B39" s="64"/>
      <c r="C39" s="14" t="s">
        <v>455</v>
      </c>
      <c r="D39" s="14" t="s">
        <v>433</v>
      </c>
      <c r="E39" s="79">
        <v>61.11</v>
      </c>
      <c r="F39" s="48" t="s">
        <v>26</v>
      </c>
      <c r="G39" s="12"/>
      <c r="H39" s="159">
        <v>100</v>
      </c>
      <c r="I39" s="48" t="s">
        <v>26</v>
      </c>
      <c r="J39" s="30">
        <v>1374140625</v>
      </c>
      <c r="K39" s="159">
        <v>100</v>
      </c>
      <c r="L39" s="48" t="s">
        <v>26</v>
      </c>
      <c r="M39" s="30">
        <v>220828125</v>
      </c>
      <c r="N39" s="79">
        <v>75</v>
      </c>
      <c r="O39" s="48" t="s">
        <v>26</v>
      </c>
      <c r="P39" s="49">
        <v>182018234</v>
      </c>
      <c r="Q39" s="57">
        <f>N39/K39*100</f>
        <v>75</v>
      </c>
      <c r="R39" s="18" t="s">
        <v>26</v>
      </c>
      <c r="S39" s="282">
        <f>P39/M39*100</f>
        <v>82.425295238095245</v>
      </c>
      <c r="T39" s="93">
        <f t="shared" si="2"/>
        <v>75</v>
      </c>
      <c r="U39" s="48" t="s">
        <v>26</v>
      </c>
      <c r="V39" s="242">
        <f t="shared" si="3"/>
        <v>182018234</v>
      </c>
      <c r="W39" s="8"/>
      <c r="X39" s="8"/>
      <c r="Y39" s="8"/>
      <c r="Z39" s="8"/>
      <c r="AA39" s="156" t="s">
        <v>412</v>
      </c>
      <c r="AD39" s="131">
        <f>P39</f>
        <v>182018234</v>
      </c>
    </row>
    <row r="40" spans="1:30" ht="137.44999999999999" customHeight="1" x14ac:dyDescent="0.2">
      <c r="A40" s="17"/>
      <c r="B40" s="64"/>
      <c r="C40" s="14" t="s">
        <v>434</v>
      </c>
      <c r="D40" s="14" t="s">
        <v>435</v>
      </c>
      <c r="E40" s="159">
        <v>100</v>
      </c>
      <c r="F40" s="151" t="s">
        <v>26</v>
      </c>
      <c r="G40" s="12"/>
      <c r="H40" s="159">
        <v>100</v>
      </c>
      <c r="I40" s="151" t="s">
        <v>26</v>
      </c>
      <c r="J40" s="30">
        <v>2279425000</v>
      </c>
      <c r="K40" s="159">
        <v>100</v>
      </c>
      <c r="L40" s="222" t="s">
        <v>26</v>
      </c>
      <c r="M40" s="30">
        <v>485335000</v>
      </c>
      <c r="N40" s="79">
        <v>100</v>
      </c>
      <c r="O40" s="151" t="s">
        <v>26</v>
      </c>
      <c r="P40" s="49">
        <v>288419600</v>
      </c>
      <c r="Q40" s="57">
        <f>N40/K40*100</f>
        <v>100</v>
      </c>
      <c r="R40" s="18" t="s">
        <v>26</v>
      </c>
      <c r="S40" s="282">
        <f>P40/M40*100</f>
        <v>59.426911308683692</v>
      </c>
      <c r="T40" s="93">
        <f t="shared" si="2"/>
        <v>100</v>
      </c>
      <c r="U40" s="48" t="s">
        <v>26</v>
      </c>
      <c r="V40" s="242">
        <f t="shared" si="3"/>
        <v>288419600</v>
      </c>
      <c r="W40" s="8"/>
      <c r="X40" s="8"/>
      <c r="Y40" s="8"/>
      <c r="Z40" s="8"/>
      <c r="AA40" s="150" t="s">
        <v>456</v>
      </c>
      <c r="AD40" s="131">
        <f>P40</f>
        <v>288419600</v>
      </c>
    </row>
    <row r="41" spans="1:30" ht="137.44999999999999" customHeight="1" x14ac:dyDescent="0.2">
      <c r="A41" s="17"/>
      <c r="B41" s="64"/>
      <c r="C41" s="14" t="s">
        <v>436</v>
      </c>
      <c r="D41" s="14" t="s">
        <v>437</v>
      </c>
      <c r="E41" s="159">
        <v>100</v>
      </c>
      <c r="F41" s="151" t="s">
        <v>26</v>
      </c>
      <c r="G41" s="12"/>
      <c r="H41" s="159">
        <v>100</v>
      </c>
      <c r="I41" s="151" t="s">
        <v>26</v>
      </c>
      <c r="J41" s="30">
        <v>96207800000</v>
      </c>
      <c r="K41" s="159">
        <v>100</v>
      </c>
      <c r="L41" s="222" t="s">
        <v>26</v>
      </c>
      <c r="M41" s="30">
        <v>25558160000</v>
      </c>
      <c r="N41" s="79">
        <v>100</v>
      </c>
      <c r="O41" s="151" t="s">
        <v>26</v>
      </c>
      <c r="P41" s="49">
        <v>19798165852</v>
      </c>
      <c r="Q41" s="57">
        <f>N41/K41*100</f>
        <v>100</v>
      </c>
      <c r="R41" s="18" t="s">
        <v>26</v>
      </c>
      <c r="S41" s="282">
        <f>P41/M41*100</f>
        <v>77.4631892593207</v>
      </c>
      <c r="T41" s="93">
        <f t="shared" si="2"/>
        <v>100</v>
      </c>
      <c r="U41" s="48" t="s">
        <v>26</v>
      </c>
      <c r="V41" s="242">
        <f t="shared" si="3"/>
        <v>19798165852</v>
      </c>
      <c r="W41" s="8"/>
      <c r="X41" s="8"/>
      <c r="Y41" s="8"/>
      <c r="Z41" s="8"/>
      <c r="AA41" s="148"/>
      <c r="AD41" s="131">
        <f>P41</f>
        <v>19798165852</v>
      </c>
    </row>
    <row r="42" spans="1:30" ht="137.44999999999999" customHeight="1" x14ac:dyDescent="0.2">
      <c r="A42" s="17"/>
      <c r="B42" s="64"/>
      <c r="C42" s="14" t="s">
        <v>438</v>
      </c>
      <c r="D42" s="14" t="s">
        <v>439</v>
      </c>
      <c r="E42" s="159">
        <v>100</v>
      </c>
      <c r="F42" s="151" t="s">
        <v>26</v>
      </c>
      <c r="G42" s="12"/>
      <c r="H42" s="159">
        <v>100</v>
      </c>
      <c r="I42" s="151" t="s">
        <v>26</v>
      </c>
      <c r="J42" s="30">
        <v>1580500000</v>
      </c>
      <c r="K42" s="159">
        <v>100</v>
      </c>
      <c r="L42" s="222" t="s">
        <v>26</v>
      </c>
      <c r="M42" s="30">
        <v>316100000</v>
      </c>
      <c r="N42" s="79">
        <v>100</v>
      </c>
      <c r="O42" s="151" t="s">
        <v>26</v>
      </c>
      <c r="P42" s="49">
        <v>287451600</v>
      </c>
      <c r="Q42" s="57">
        <f>N42/K42*100</f>
        <v>100</v>
      </c>
      <c r="R42" s="18" t="s">
        <v>26</v>
      </c>
      <c r="S42" s="282">
        <f>P42/M42*100</f>
        <v>90.936918696614995</v>
      </c>
      <c r="T42" s="93">
        <f t="shared" si="2"/>
        <v>100</v>
      </c>
      <c r="U42" s="48" t="s">
        <v>26</v>
      </c>
      <c r="V42" s="242">
        <f t="shared" si="3"/>
        <v>287451600</v>
      </c>
      <c r="W42" s="8"/>
      <c r="X42" s="8"/>
      <c r="Y42" s="8"/>
      <c r="Z42" s="8"/>
      <c r="AA42" s="151"/>
      <c r="AD42" s="131">
        <f>P42</f>
        <v>287451600</v>
      </c>
    </row>
    <row r="43" spans="1:30" ht="115.5" customHeight="1" x14ac:dyDescent="0.2">
      <c r="A43" s="17"/>
      <c r="B43" s="64"/>
      <c r="C43" s="98" t="s">
        <v>440</v>
      </c>
      <c r="D43" s="14" t="s">
        <v>441</v>
      </c>
      <c r="E43" s="159">
        <v>100</v>
      </c>
      <c r="F43" s="151" t="s">
        <v>26</v>
      </c>
      <c r="G43" s="240"/>
      <c r="H43" s="159">
        <v>100</v>
      </c>
      <c r="I43" s="151" t="s">
        <v>26</v>
      </c>
      <c r="J43" s="243">
        <v>3455224800</v>
      </c>
      <c r="K43" s="159">
        <v>100</v>
      </c>
      <c r="L43" s="222" t="s">
        <v>26</v>
      </c>
      <c r="M43" s="243">
        <v>691044380</v>
      </c>
      <c r="N43" s="79">
        <f>13/10*100</f>
        <v>130</v>
      </c>
      <c r="O43" s="151" t="s">
        <v>26</v>
      </c>
      <c r="P43" s="228">
        <v>500126470</v>
      </c>
      <c r="Q43" s="57">
        <f>N43/K43*100</f>
        <v>130</v>
      </c>
      <c r="R43" s="18" t="s">
        <v>26</v>
      </c>
      <c r="S43" s="284">
        <f>P43/M43*100</f>
        <v>72.372554422626223</v>
      </c>
      <c r="T43" s="93">
        <f t="shared" si="2"/>
        <v>130</v>
      </c>
      <c r="U43" s="48" t="s">
        <v>26</v>
      </c>
      <c r="V43" s="242">
        <f t="shared" si="3"/>
        <v>500126470</v>
      </c>
      <c r="W43" s="8"/>
      <c r="X43" s="8"/>
      <c r="Y43" s="8"/>
      <c r="Z43" s="8"/>
      <c r="AA43" s="150" t="s">
        <v>457</v>
      </c>
      <c r="AD43" s="131">
        <f>P43</f>
        <v>500126470</v>
      </c>
    </row>
    <row r="44" spans="1:30" ht="78" customHeight="1" x14ac:dyDescent="0.2">
      <c r="A44" s="17"/>
      <c r="B44" s="64"/>
      <c r="C44" s="20"/>
      <c r="D44" s="14" t="s">
        <v>442</v>
      </c>
      <c r="E44" s="159">
        <v>100</v>
      </c>
      <c r="F44" s="151" t="s">
        <v>26</v>
      </c>
      <c r="G44" s="29"/>
      <c r="H44" s="159">
        <v>100</v>
      </c>
      <c r="I44" s="151" t="s">
        <v>26</v>
      </c>
      <c r="J44" s="31"/>
      <c r="K44" s="159">
        <v>100</v>
      </c>
      <c r="L44" s="222" t="s">
        <v>26</v>
      </c>
      <c r="M44" s="31"/>
      <c r="N44" s="79">
        <v>100</v>
      </c>
      <c r="O44" s="151" t="s">
        <v>26</v>
      </c>
      <c r="P44" s="83"/>
      <c r="Q44" s="57">
        <f>N44/K44*100</f>
        <v>100</v>
      </c>
      <c r="R44" s="18" t="s">
        <v>26</v>
      </c>
      <c r="S44" s="285"/>
      <c r="T44" s="93">
        <f t="shared" si="2"/>
        <v>100</v>
      </c>
      <c r="U44" s="48" t="s">
        <v>26</v>
      </c>
      <c r="V44" s="5"/>
      <c r="W44" s="8"/>
      <c r="X44" s="8"/>
      <c r="Y44" s="8"/>
      <c r="Z44" s="8"/>
      <c r="AA44" s="151"/>
      <c r="AD44" s="131">
        <f>P44</f>
        <v>0</v>
      </c>
    </row>
    <row r="45" spans="1:30" s="158" customFormat="1" ht="102" customHeight="1" x14ac:dyDescent="0.2">
      <c r="A45" s="17"/>
      <c r="B45" s="64"/>
      <c r="C45" s="14" t="s">
        <v>443</v>
      </c>
      <c r="D45" s="14" t="s">
        <v>444</v>
      </c>
      <c r="E45" s="159">
        <v>100</v>
      </c>
      <c r="F45" s="179" t="s">
        <v>26</v>
      </c>
      <c r="G45" s="12"/>
      <c r="H45" s="159">
        <v>100</v>
      </c>
      <c r="I45" s="179" t="s">
        <v>26</v>
      </c>
      <c r="J45" s="30" t="s">
        <v>459</v>
      </c>
      <c r="K45" s="159">
        <v>100</v>
      </c>
      <c r="L45" s="222" t="s">
        <v>26</v>
      </c>
      <c r="M45" s="30">
        <v>1001250000</v>
      </c>
      <c r="N45" s="79">
        <v>100</v>
      </c>
      <c r="O45" s="179" t="s">
        <v>26</v>
      </c>
      <c r="P45" s="49">
        <v>797488500</v>
      </c>
      <c r="Q45" s="57">
        <f>N45/K45*100</f>
        <v>100</v>
      </c>
      <c r="R45" s="18" t="s">
        <v>26</v>
      </c>
      <c r="S45" s="282">
        <f>P45/M45*100</f>
        <v>79.649288389513103</v>
      </c>
      <c r="T45" s="93">
        <f t="shared" si="2"/>
        <v>100</v>
      </c>
      <c r="U45" s="48" t="s">
        <v>26</v>
      </c>
      <c r="V45" s="242">
        <f t="shared" ref="V45:V47" si="4">P45</f>
        <v>797488500</v>
      </c>
      <c r="W45" s="8"/>
      <c r="X45" s="8"/>
      <c r="Y45" s="8"/>
      <c r="Z45" s="8"/>
      <c r="AA45" s="178" t="s">
        <v>533</v>
      </c>
      <c r="AD45" s="131">
        <f>P45</f>
        <v>797488500</v>
      </c>
    </row>
    <row r="46" spans="1:30" ht="137.44999999999999" customHeight="1" x14ac:dyDescent="0.2">
      <c r="A46" s="17"/>
      <c r="B46" s="64"/>
      <c r="C46" s="14" t="s">
        <v>445</v>
      </c>
      <c r="D46" s="14" t="s">
        <v>444</v>
      </c>
      <c r="E46" s="159">
        <v>100</v>
      </c>
      <c r="F46" s="151" t="s">
        <v>26</v>
      </c>
      <c r="G46" s="12"/>
      <c r="H46" s="159">
        <v>100</v>
      </c>
      <c r="I46" s="151" t="s">
        <v>26</v>
      </c>
      <c r="J46" s="30" t="s">
        <v>460</v>
      </c>
      <c r="K46" s="159">
        <v>100</v>
      </c>
      <c r="L46" s="222" t="s">
        <v>26</v>
      </c>
      <c r="M46" s="30">
        <v>2349742500</v>
      </c>
      <c r="N46" s="79">
        <v>100</v>
      </c>
      <c r="O46" s="151" t="s">
        <v>26</v>
      </c>
      <c r="P46" s="49">
        <v>1766723887</v>
      </c>
      <c r="Q46" s="57">
        <f>N46/K46*100</f>
        <v>100</v>
      </c>
      <c r="R46" s="18" t="s">
        <v>26</v>
      </c>
      <c r="S46" s="282">
        <f>P46/M46*100</f>
        <v>75.18797855509699</v>
      </c>
      <c r="T46" s="93">
        <f t="shared" si="2"/>
        <v>100</v>
      </c>
      <c r="U46" s="48" t="s">
        <v>26</v>
      </c>
      <c r="V46" s="242">
        <f t="shared" si="4"/>
        <v>1766723887</v>
      </c>
      <c r="W46" s="8"/>
      <c r="X46" s="8"/>
      <c r="Y46" s="8"/>
      <c r="Z46" s="8"/>
      <c r="AA46" s="32" t="s">
        <v>458</v>
      </c>
      <c r="AD46" s="131">
        <f>P46</f>
        <v>1766723887</v>
      </c>
    </row>
    <row r="47" spans="1:30" ht="137.44999999999999" customHeight="1" x14ac:dyDescent="0.2">
      <c r="A47" s="17"/>
      <c r="B47" s="64"/>
      <c r="C47" s="98" t="s">
        <v>446</v>
      </c>
      <c r="D47" s="14" t="s">
        <v>447</v>
      </c>
      <c r="E47" s="159">
        <v>100</v>
      </c>
      <c r="F47" s="151" t="s">
        <v>26</v>
      </c>
      <c r="G47" s="240"/>
      <c r="H47" s="159">
        <v>100</v>
      </c>
      <c r="I47" s="151" t="s">
        <v>26</v>
      </c>
      <c r="J47" s="243">
        <v>7492968000</v>
      </c>
      <c r="K47" s="159">
        <v>100</v>
      </c>
      <c r="L47" s="222" t="s">
        <v>26</v>
      </c>
      <c r="M47" s="243">
        <v>1159204000</v>
      </c>
      <c r="N47" s="79">
        <v>100</v>
      </c>
      <c r="O47" s="151" t="s">
        <v>26</v>
      </c>
      <c r="P47" s="228">
        <v>1039814519</v>
      </c>
      <c r="Q47" s="57">
        <f>N47/K47*100</f>
        <v>100</v>
      </c>
      <c r="R47" s="18" t="s">
        <v>26</v>
      </c>
      <c r="S47" s="284">
        <f>P47/M47*100</f>
        <v>89.700735936038868</v>
      </c>
      <c r="T47" s="93">
        <f t="shared" si="2"/>
        <v>100</v>
      </c>
      <c r="U47" s="48" t="s">
        <v>26</v>
      </c>
      <c r="V47" s="242">
        <f t="shared" si="4"/>
        <v>1039814519</v>
      </c>
      <c r="W47" s="8"/>
      <c r="X47" s="8"/>
      <c r="Y47" s="8"/>
      <c r="Z47" s="8"/>
      <c r="AA47" s="150" t="s">
        <v>461</v>
      </c>
      <c r="AD47" s="131">
        <f>P47</f>
        <v>1039814519</v>
      </c>
    </row>
    <row r="48" spans="1:30" ht="137.44999999999999" customHeight="1" x14ac:dyDescent="0.2">
      <c r="A48" s="17"/>
      <c r="B48" s="64"/>
      <c r="C48" s="20"/>
      <c r="D48" s="14" t="s">
        <v>448</v>
      </c>
      <c r="E48" s="79">
        <v>58.82</v>
      </c>
      <c r="F48" s="151" t="s">
        <v>26</v>
      </c>
      <c r="G48" s="29"/>
      <c r="H48" s="159">
        <v>100</v>
      </c>
      <c r="I48" s="151" t="s">
        <v>26</v>
      </c>
      <c r="J48" s="31"/>
      <c r="K48" s="79">
        <v>70.59</v>
      </c>
      <c r="L48" s="222" t="s">
        <v>26</v>
      </c>
      <c r="M48" s="31"/>
      <c r="N48" s="79">
        <v>70.59</v>
      </c>
      <c r="O48" s="151" t="s">
        <v>26</v>
      </c>
      <c r="P48" s="49"/>
      <c r="Q48" s="57">
        <f>N48/K48*100</f>
        <v>100</v>
      </c>
      <c r="R48" s="18" t="s">
        <v>26</v>
      </c>
      <c r="S48" s="285"/>
      <c r="T48" s="93">
        <f t="shared" si="2"/>
        <v>70.59</v>
      </c>
      <c r="U48" s="48" t="s">
        <v>26</v>
      </c>
      <c r="V48" s="5"/>
      <c r="W48" s="8"/>
      <c r="X48" s="8"/>
      <c r="Y48" s="8"/>
      <c r="Z48" s="8"/>
      <c r="AA48" s="151"/>
      <c r="AD48" s="131">
        <f>P48</f>
        <v>0</v>
      </c>
    </row>
    <row r="49" spans="1:30" ht="137.44999999999999" customHeight="1" x14ac:dyDescent="0.2">
      <c r="A49" s="17"/>
      <c r="B49" s="64"/>
      <c r="C49" s="14" t="s">
        <v>449</v>
      </c>
      <c r="D49" s="14" t="s">
        <v>450</v>
      </c>
      <c r="E49" s="159">
        <v>50</v>
      </c>
      <c r="F49" s="151" t="s">
        <v>26</v>
      </c>
      <c r="G49" s="12"/>
      <c r="H49" s="159">
        <v>100</v>
      </c>
      <c r="I49" s="151" t="s">
        <v>26</v>
      </c>
      <c r="J49" s="30" t="s">
        <v>463</v>
      </c>
      <c r="K49" s="159">
        <v>75</v>
      </c>
      <c r="L49" s="222" t="s">
        <v>26</v>
      </c>
      <c r="M49" s="30">
        <v>113625000</v>
      </c>
      <c r="N49" s="79">
        <v>100</v>
      </c>
      <c r="O49" s="151" t="s">
        <v>26</v>
      </c>
      <c r="P49" s="83">
        <v>30385000</v>
      </c>
      <c r="Q49" s="57">
        <f>N49/K49*100</f>
        <v>133.33333333333331</v>
      </c>
      <c r="R49" s="18" t="s">
        <v>26</v>
      </c>
      <c r="S49" s="282">
        <f>P49/M49*100</f>
        <v>26.741474147414738</v>
      </c>
      <c r="T49" s="93">
        <f t="shared" si="2"/>
        <v>100</v>
      </c>
      <c r="U49" s="48" t="s">
        <v>26</v>
      </c>
      <c r="V49" s="242">
        <f>P49</f>
        <v>30385000</v>
      </c>
      <c r="W49" s="8"/>
      <c r="X49" s="8"/>
      <c r="Y49" s="8"/>
      <c r="Z49" s="8"/>
      <c r="AA49" s="150" t="s">
        <v>462</v>
      </c>
      <c r="AD49" s="131">
        <f>P49</f>
        <v>30385000</v>
      </c>
    </row>
    <row r="50" spans="1:30" ht="137.44999999999999" customHeight="1" x14ac:dyDescent="0.2">
      <c r="A50" s="17"/>
      <c r="B50" s="64"/>
      <c r="C50" s="259" t="s">
        <v>451</v>
      </c>
      <c r="D50" s="259" t="s">
        <v>452</v>
      </c>
      <c r="E50" s="159">
        <v>10</v>
      </c>
      <c r="F50" s="179" t="s">
        <v>26</v>
      </c>
      <c r="G50" s="12"/>
      <c r="H50" s="159">
        <v>100</v>
      </c>
      <c r="I50" s="179" t="s">
        <v>26</v>
      </c>
      <c r="J50" s="30">
        <v>62250000</v>
      </c>
      <c r="K50" s="159">
        <v>20</v>
      </c>
      <c r="L50" s="222" t="s">
        <v>26</v>
      </c>
      <c r="M50" s="30">
        <v>62250000</v>
      </c>
      <c r="N50" s="159">
        <v>20</v>
      </c>
      <c r="O50" s="179" t="s">
        <v>26</v>
      </c>
      <c r="P50" s="83">
        <v>9998400</v>
      </c>
      <c r="Q50" s="57">
        <f>N50/K50*100</f>
        <v>100</v>
      </c>
      <c r="R50" s="18" t="s">
        <v>26</v>
      </c>
      <c r="S50" s="282">
        <f>P50/M50*100</f>
        <v>16.061686746987952</v>
      </c>
      <c r="T50" s="93">
        <f t="shared" si="2"/>
        <v>20</v>
      </c>
      <c r="U50" s="48" t="s">
        <v>26</v>
      </c>
      <c r="V50" s="5"/>
      <c r="W50" s="8"/>
      <c r="X50" s="8"/>
      <c r="Y50" s="8"/>
      <c r="Z50" s="8"/>
      <c r="AA50" s="178" t="s">
        <v>411</v>
      </c>
      <c r="AD50" s="131">
        <f>P50</f>
        <v>9998400</v>
      </c>
    </row>
    <row r="51" spans="1:30" ht="15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M51" s="387"/>
      <c r="N51" s="387"/>
      <c r="O51" s="387"/>
      <c r="P51" s="387"/>
      <c r="Q51" s="118">
        <f>AVERAGE(Q17:Q50)</f>
        <v>97.418621036564446</v>
      </c>
      <c r="R51" s="119"/>
      <c r="S51" s="118"/>
      <c r="T51" s="99"/>
      <c r="U51" s="99"/>
      <c r="V51" s="99"/>
      <c r="W51" s="99"/>
      <c r="X51" s="99"/>
      <c r="Y51" s="99"/>
      <c r="Z51" s="99"/>
      <c r="AA51" s="123"/>
    </row>
    <row r="52" spans="1:30" ht="15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  <c r="K52" s="387"/>
      <c r="L52" s="387"/>
      <c r="M52" s="387"/>
      <c r="N52" s="387"/>
      <c r="O52" s="387"/>
      <c r="P52" s="387"/>
      <c r="Q52" s="191" t="str">
        <f>IF(Q51&gt;=91,"Sangat Tinggi",IF(Q51&gt;=76,"Tinggi",IF(Q51&gt;=66,"Sedang",IF(Q51&gt;=51,"Rendah",IF(Q51&lt;=50,"Sangat Rendah")))))</f>
        <v>Sangat Tinggi</v>
      </c>
      <c r="R52" s="119"/>
      <c r="S52" s="99"/>
      <c r="T52" s="99"/>
      <c r="U52" s="99"/>
      <c r="V52" s="99"/>
      <c r="W52" s="99"/>
      <c r="X52" s="99"/>
      <c r="Y52" s="99"/>
      <c r="Z52" s="99"/>
      <c r="AA52" s="123"/>
    </row>
    <row r="53" spans="1:30" ht="15" x14ac:dyDescent="0.2">
      <c r="A53" s="382" t="s">
        <v>7</v>
      </c>
      <c r="B53" s="382"/>
      <c r="C53" s="382"/>
      <c r="D53" s="382"/>
      <c r="E53" s="382"/>
      <c r="F53" s="382"/>
      <c r="G53" s="382"/>
      <c r="H53" s="382"/>
      <c r="I53" s="382"/>
      <c r="J53" s="382"/>
      <c r="K53" s="382"/>
      <c r="L53" s="382"/>
      <c r="M53" s="382"/>
      <c r="N53" s="382"/>
      <c r="O53" s="382"/>
      <c r="P53" s="382"/>
      <c r="Q53" s="382"/>
      <c r="R53" s="382"/>
      <c r="S53" s="382"/>
      <c r="T53" s="382"/>
      <c r="U53" s="382"/>
      <c r="V53" s="382"/>
      <c r="W53" s="382"/>
      <c r="X53" s="382"/>
      <c r="Y53" s="382"/>
      <c r="Z53" s="382"/>
      <c r="AA53" s="123"/>
    </row>
    <row r="54" spans="1:30" ht="15" x14ac:dyDescent="0.2">
      <c r="A54" s="382" t="s">
        <v>8</v>
      </c>
      <c r="B54" s="382"/>
      <c r="C54" s="382"/>
      <c r="D54" s="382"/>
      <c r="E54" s="382"/>
      <c r="F54" s="382"/>
      <c r="G54" s="382"/>
      <c r="H54" s="382"/>
      <c r="I54" s="382"/>
      <c r="J54" s="382"/>
      <c r="K54" s="382"/>
      <c r="L54" s="382"/>
      <c r="M54" s="382"/>
      <c r="N54" s="382"/>
      <c r="O54" s="382"/>
      <c r="P54" s="382"/>
      <c r="Q54" s="382"/>
      <c r="R54" s="382"/>
      <c r="S54" s="382"/>
      <c r="T54" s="382"/>
      <c r="U54" s="382"/>
      <c r="V54" s="382"/>
      <c r="W54" s="382"/>
      <c r="X54" s="382"/>
      <c r="Y54" s="382"/>
      <c r="Z54" s="382"/>
      <c r="AA54" s="123"/>
    </row>
    <row r="55" spans="1:30" ht="15" x14ac:dyDescent="0.2">
      <c r="A55" s="382" t="s">
        <v>9</v>
      </c>
      <c r="B55" s="382"/>
      <c r="C55" s="382"/>
      <c r="D55" s="382"/>
      <c r="E55" s="382"/>
      <c r="F55" s="382"/>
      <c r="G55" s="382"/>
      <c r="H55" s="382"/>
      <c r="I55" s="382"/>
      <c r="J55" s="382"/>
      <c r="K55" s="382"/>
      <c r="L55" s="382"/>
      <c r="M55" s="382"/>
      <c r="N55" s="382"/>
      <c r="O55" s="382"/>
      <c r="P55" s="382"/>
      <c r="Q55" s="382"/>
      <c r="R55" s="382"/>
      <c r="S55" s="382"/>
      <c r="T55" s="382"/>
      <c r="U55" s="382"/>
      <c r="V55" s="382"/>
      <c r="W55" s="382"/>
      <c r="X55" s="382"/>
      <c r="Y55" s="382"/>
      <c r="Z55" s="382"/>
      <c r="AA55" s="123"/>
    </row>
    <row r="56" spans="1:30" ht="15" x14ac:dyDescent="0.2">
      <c r="A56" s="382" t="s">
        <v>10</v>
      </c>
      <c r="B56" s="382"/>
      <c r="C56" s="382"/>
      <c r="D56" s="382"/>
      <c r="E56" s="382"/>
      <c r="F56" s="382"/>
      <c r="G56" s="382"/>
      <c r="H56" s="382"/>
      <c r="I56" s="382"/>
      <c r="J56" s="382"/>
      <c r="K56" s="382"/>
      <c r="L56" s="382"/>
      <c r="M56" s="382"/>
      <c r="N56" s="382"/>
      <c r="O56" s="382"/>
      <c r="P56" s="382"/>
      <c r="Q56" s="382"/>
      <c r="R56" s="382"/>
      <c r="S56" s="382"/>
      <c r="T56" s="382"/>
      <c r="U56" s="382"/>
      <c r="V56" s="382"/>
      <c r="W56" s="382"/>
      <c r="X56" s="382"/>
      <c r="Y56" s="382"/>
      <c r="Z56" s="382"/>
      <c r="AA56" s="124"/>
    </row>
    <row r="57" spans="1:30" ht="15" x14ac:dyDescent="0.2">
      <c r="A57" s="120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:30" ht="15" x14ac:dyDescent="0.2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:30" ht="15" x14ac:dyDescent="0.2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</row>
    <row r="60" spans="1:30" s="130" customFormat="1" ht="68.25" customHeight="1" x14ac:dyDescent="0.2">
      <c r="A60" s="427" t="s">
        <v>0</v>
      </c>
      <c r="B60" s="427" t="s">
        <v>270</v>
      </c>
      <c r="C60" s="400" t="s">
        <v>1</v>
      </c>
      <c r="D60" s="400" t="s">
        <v>325</v>
      </c>
      <c r="E60" s="403" t="s">
        <v>19</v>
      </c>
      <c r="F60" s="404"/>
      <c r="G60" s="405"/>
      <c r="H60" s="403" t="s">
        <v>18</v>
      </c>
      <c r="I60" s="404"/>
      <c r="J60" s="405"/>
      <c r="K60" s="417" t="s">
        <v>573</v>
      </c>
      <c r="L60" s="418"/>
      <c r="M60" s="418"/>
      <c r="N60" s="417" t="s">
        <v>574</v>
      </c>
      <c r="O60" s="418"/>
      <c r="P60" s="418"/>
      <c r="Q60" s="417" t="s">
        <v>575</v>
      </c>
      <c r="R60" s="418"/>
      <c r="S60" s="418"/>
      <c r="T60" s="417" t="s">
        <v>17</v>
      </c>
      <c r="U60" s="418"/>
      <c r="V60" s="419"/>
      <c r="W60" s="417" t="s">
        <v>4</v>
      </c>
      <c r="X60" s="418"/>
      <c r="Y60" s="418"/>
      <c r="Z60" s="419"/>
      <c r="AA60" s="428" t="s">
        <v>292</v>
      </c>
    </row>
    <row r="61" spans="1:30" s="130" customFormat="1" ht="18" customHeight="1" x14ac:dyDescent="0.2">
      <c r="A61" s="427"/>
      <c r="B61" s="427"/>
      <c r="C61" s="400"/>
      <c r="D61" s="400"/>
      <c r="E61" s="406"/>
      <c r="F61" s="407"/>
      <c r="G61" s="408"/>
      <c r="H61" s="406"/>
      <c r="I61" s="407"/>
      <c r="J61" s="408"/>
      <c r="K61" s="423"/>
      <c r="L61" s="424"/>
      <c r="M61" s="424"/>
      <c r="N61" s="423"/>
      <c r="O61" s="424"/>
      <c r="P61" s="424"/>
      <c r="Q61" s="423"/>
      <c r="R61" s="424"/>
      <c r="S61" s="424"/>
      <c r="T61" s="420"/>
      <c r="U61" s="421"/>
      <c r="V61" s="422"/>
      <c r="W61" s="420"/>
      <c r="X61" s="421"/>
      <c r="Y61" s="421"/>
      <c r="Z61" s="422"/>
      <c r="AA61" s="429"/>
    </row>
    <row r="62" spans="1:30" s="130" customFormat="1" ht="15.75" customHeight="1" x14ac:dyDescent="0.2">
      <c r="A62" s="427"/>
      <c r="B62" s="427"/>
      <c r="C62" s="400"/>
      <c r="D62" s="400"/>
      <c r="E62" s="409"/>
      <c r="F62" s="410"/>
      <c r="G62" s="411"/>
      <c r="H62" s="409"/>
      <c r="I62" s="410"/>
      <c r="J62" s="411"/>
      <c r="K62" s="412" t="s">
        <v>572</v>
      </c>
      <c r="L62" s="413"/>
      <c r="M62" s="414"/>
      <c r="N62" s="412" t="s">
        <v>572</v>
      </c>
      <c r="O62" s="413"/>
      <c r="P62" s="414"/>
      <c r="Q62" s="412" t="s">
        <v>572</v>
      </c>
      <c r="R62" s="413"/>
      <c r="S62" s="414"/>
      <c r="T62" s="423"/>
      <c r="U62" s="424"/>
      <c r="V62" s="425"/>
      <c r="W62" s="423"/>
      <c r="X62" s="424"/>
      <c r="Y62" s="424"/>
      <c r="Z62" s="425"/>
      <c r="AA62" s="125"/>
    </row>
    <row r="63" spans="1:30" s="100" customFormat="1" ht="15.75" x14ac:dyDescent="0.25">
      <c r="A63" s="388">
        <v>1</v>
      </c>
      <c r="B63" s="388">
        <v>2</v>
      </c>
      <c r="C63" s="388">
        <v>3</v>
      </c>
      <c r="D63" s="388">
        <v>4</v>
      </c>
      <c r="E63" s="415">
        <v>5</v>
      </c>
      <c r="F63" s="426"/>
      <c r="G63" s="416"/>
      <c r="H63" s="415">
        <v>6</v>
      </c>
      <c r="I63" s="426"/>
      <c r="J63" s="416"/>
      <c r="K63" s="394">
        <v>7</v>
      </c>
      <c r="L63" s="395"/>
      <c r="M63" s="396"/>
      <c r="N63" s="394">
        <v>12</v>
      </c>
      <c r="O63" s="395"/>
      <c r="P63" s="396"/>
      <c r="Q63" s="397">
        <v>17</v>
      </c>
      <c r="R63" s="398"/>
      <c r="S63" s="399"/>
      <c r="T63" s="397">
        <v>22</v>
      </c>
      <c r="U63" s="398"/>
      <c r="V63" s="399"/>
      <c r="W63" s="397">
        <v>23</v>
      </c>
      <c r="X63" s="398"/>
      <c r="Y63" s="398"/>
      <c r="Z63" s="399"/>
      <c r="AA63" s="126"/>
    </row>
    <row r="64" spans="1:30" s="100" customFormat="1" ht="87" customHeight="1" x14ac:dyDescent="0.2">
      <c r="A64" s="391"/>
      <c r="B64" s="391"/>
      <c r="C64" s="391"/>
      <c r="D64" s="391"/>
      <c r="E64" s="392" t="s">
        <v>2</v>
      </c>
      <c r="F64" s="383"/>
      <c r="G64" s="389" t="s">
        <v>3</v>
      </c>
      <c r="H64" s="392" t="s">
        <v>2</v>
      </c>
      <c r="I64" s="383"/>
      <c r="J64" s="389" t="s">
        <v>3</v>
      </c>
      <c r="K64" s="392" t="s">
        <v>2</v>
      </c>
      <c r="L64" s="383"/>
      <c r="M64" s="388" t="s">
        <v>3</v>
      </c>
      <c r="N64" s="392" t="s">
        <v>2</v>
      </c>
      <c r="O64" s="383"/>
      <c r="P64" s="388" t="s">
        <v>3</v>
      </c>
      <c r="Q64" s="415" t="s">
        <v>13</v>
      </c>
      <c r="R64" s="416"/>
      <c r="S64" s="103" t="s">
        <v>14</v>
      </c>
      <c r="T64" s="392" t="s">
        <v>2</v>
      </c>
      <c r="U64" s="383"/>
      <c r="V64" s="383" t="s">
        <v>3</v>
      </c>
      <c r="W64" s="415" t="s">
        <v>16</v>
      </c>
      <c r="X64" s="416"/>
      <c r="Y64" s="385" t="s">
        <v>20</v>
      </c>
      <c r="Z64" s="103" t="s">
        <v>15</v>
      </c>
      <c r="AA64" s="127"/>
    </row>
    <row r="65" spans="1:30" s="100" customFormat="1" ht="15.75" x14ac:dyDescent="0.2">
      <c r="A65" s="389"/>
      <c r="B65" s="389"/>
      <c r="C65" s="389"/>
      <c r="D65" s="389"/>
      <c r="E65" s="393"/>
      <c r="F65" s="384"/>
      <c r="G65" s="390"/>
      <c r="H65" s="393"/>
      <c r="I65" s="384"/>
      <c r="J65" s="390"/>
      <c r="K65" s="393"/>
      <c r="L65" s="384"/>
      <c r="M65" s="389"/>
      <c r="N65" s="393"/>
      <c r="O65" s="384"/>
      <c r="P65" s="389"/>
      <c r="Q65" s="393" t="s">
        <v>2</v>
      </c>
      <c r="R65" s="384"/>
      <c r="S65" s="221" t="s">
        <v>3</v>
      </c>
      <c r="T65" s="393"/>
      <c r="U65" s="384"/>
      <c r="V65" s="384"/>
      <c r="W65" s="393" t="s">
        <v>2</v>
      </c>
      <c r="X65" s="384"/>
      <c r="Y65" s="386"/>
      <c r="Z65" s="221" t="s">
        <v>3</v>
      </c>
      <c r="AA65" s="127"/>
    </row>
    <row r="66" spans="1:30" ht="90" x14ac:dyDescent="0.2">
      <c r="A66" s="67">
        <v>17</v>
      </c>
      <c r="B66" s="6" t="s">
        <v>122</v>
      </c>
      <c r="C66" s="14"/>
      <c r="D66" s="65" t="s">
        <v>521</v>
      </c>
      <c r="E66" s="331">
        <v>56.81</v>
      </c>
      <c r="F66" s="332" t="s">
        <v>29</v>
      </c>
      <c r="G66" s="275"/>
      <c r="H66" s="331">
        <v>67.09</v>
      </c>
      <c r="I66" s="332" t="s">
        <v>29</v>
      </c>
      <c r="J66" s="325">
        <f>SUM(J67:J72)</f>
        <v>16049375000</v>
      </c>
      <c r="K66" s="331">
        <v>60.29</v>
      </c>
      <c r="L66" s="332" t="s">
        <v>29</v>
      </c>
      <c r="M66" s="325">
        <f>SUM(M67:M72)</f>
        <v>2662012000</v>
      </c>
      <c r="N66" s="331">
        <v>62.95</v>
      </c>
      <c r="O66" s="332" t="s">
        <v>29</v>
      </c>
      <c r="P66" s="325">
        <f>SUM(P67:P72)</f>
        <v>1109186200</v>
      </c>
      <c r="Q66" s="281">
        <f>N66/K66*100</f>
        <v>104.41200862497928</v>
      </c>
      <c r="R66" s="276" t="s">
        <v>26</v>
      </c>
      <c r="S66" s="287">
        <f>P66/M66*100</f>
        <v>41.667212619627556</v>
      </c>
      <c r="T66" s="271">
        <f>N66</f>
        <v>62.95</v>
      </c>
      <c r="U66" s="332" t="s">
        <v>29</v>
      </c>
      <c r="V66" s="377">
        <f>P66</f>
        <v>1109186200</v>
      </c>
      <c r="W66" s="8"/>
      <c r="X66" s="8"/>
      <c r="Y66" s="8"/>
      <c r="Z66" s="8"/>
      <c r="AA66" s="154" t="s">
        <v>481</v>
      </c>
      <c r="AD66" s="131">
        <f>P66</f>
        <v>1109186200</v>
      </c>
    </row>
    <row r="67" spans="1:30" ht="75" x14ac:dyDescent="0.2">
      <c r="A67" s="17"/>
      <c r="B67" s="64"/>
      <c r="C67" s="14" t="s">
        <v>465</v>
      </c>
      <c r="D67" s="14" t="s">
        <v>464</v>
      </c>
      <c r="E67" s="159">
        <v>100</v>
      </c>
      <c r="F67" s="155" t="s">
        <v>26</v>
      </c>
      <c r="G67" s="11"/>
      <c r="H67" s="159">
        <v>100</v>
      </c>
      <c r="I67" s="155" t="s">
        <v>26</v>
      </c>
      <c r="J67" s="11">
        <v>4811150000</v>
      </c>
      <c r="K67" s="159">
        <v>100</v>
      </c>
      <c r="L67" s="222" t="s">
        <v>26</v>
      </c>
      <c r="M67" s="84">
        <v>796485000</v>
      </c>
      <c r="N67" s="159">
        <v>100</v>
      </c>
      <c r="O67" s="155" t="s">
        <v>26</v>
      </c>
      <c r="P67" s="81">
        <v>518344600</v>
      </c>
      <c r="Q67" s="57">
        <f>N67/K67*100</f>
        <v>100</v>
      </c>
      <c r="R67" s="18" t="s">
        <v>26</v>
      </c>
      <c r="S67" s="282">
        <f>P67/M67*100</f>
        <v>65.079015926225864</v>
      </c>
      <c r="T67" s="93">
        <f t="shared" ref="T67:T89" si="5">N67</f>
        <v>100</v>
      </c>
      <c r="U67" s="48" t="s">
        <v>26</v>
      </c>
      <c r="V67" s="242">
        <f t="shared" ref="V67:V76" si="6">P67</f>
        <v>518344600</v>
      </c>
      <c r="W67" s="8"/>
      <c r="X67" s="8"/>
      <c r="Y67" s="8"/>
      <c r="Z67" s="8"/>
      <c r="AD67" s="131">
        <f>P67</f>
        <v>518344600</v>
      </c>
    </row>
    <row r="68" spans="1:30" ht="75" x14ac:dyDescent="0.2">
      <c r="A68" s="63"/>
      <c r="B68" s="25"/>
      <c r="C68" s="14" t="s">
        <v>27</v>
      </c>
      <c r="D68" s="14" t="s">
        <v>466</v>
      </c>
      <c r="E68" s="159">
        <v>70</v>
      </c>
      <c r="F68" s="155" t="s">
        <v>26</v>
      </c>
      <c r="G68" s="11"/>
      <c r="H68" s="159">
        <v>100</v>
      </c>
      <c r="I68" s="155" t="s">
        <v>26</v>
      </c>
      <c r="J68" s="11">
        <v>536800000</v>
      </c>
      <c r="K68" s="159">
        <v>80</v>
      </c>
      <c r="L68" s="222" t="s">
        <v>26</v>
      </c>
      <c r="M68" s="84">
        <v>59600000</v>
      </c>
      <c r="N68" s="159">
        <v>100</v>
      </c>
      <c r="O68" s="155" t="s">
        <v>26</v>
      </c>
      <c r="P68" s="81">
        <v>33224300</v>
      </c>
      <c r="Q68" s="57">
        <f>N68/K68*100</f>
        <v>125</v>
      </c>
      <c r="R68" s="18" t="s">
        <v>26</v>
      </c>
      <c r="S68" s="282">
        <f>P68/M68*100</f>
        <v>55.745469798657723</v>
      </c>
      <c r="T68" s="93">
        <f t="shared" si="5"/>
        <v>100</v>
      </c>
      <c r="U68" s="48" t="s">
        <v>26</v>
      </c>
      <c r="V68" s="242">
        <f t="shared" si="6"/>
        <v>33224300</v>
      </c>
      <c r="W68" s="8"/>
      <c r="X68" s="8"/>
      <c r="Y68" s="8"/>
      <c r="Z68" s="8"/>
      <c r="AD68" s="131">
        <f>P68</f>
        <v>33224300</v>
      </c>
    </row>
    <row r="69" spans="1:30" ht="109.5" customHeight="1" x14ac:dyDescent="0.2">
      <c r="A69" s="17"/>
      <c r="B69" s="64"/>
      <c r="C69" s="14" t="s">
        <v>28</v>
      </c>
      <c r="D69" s="14" t="s">
        <v>467</v>
      </c>
      <c r="E69" s="159">
        <v>80</v>
      </c>
      <c r="F69" s="155" t="s">
        <v>26</v>
      </c>
      <c r="G69" s="9"/>
      <c r="H69" s="159">
        <v>90</v>
      </c>
      <c r="I69" s="155" t="s">
        <v>26</v>
      </c>
      <c r="J69" s="9">
        <v>1314100000</v>
      </c>
      <c r="K69" s="159">
        <v>80</v>
      </c>
      <c r="L69" s="222" t="s">
        <v>26</v>
      </c>
      <c r="M69" s="85">
        <v>203100000</v>
      </c>
      <c r="N69" s="159">
        <v>100</v>
      </c>
      <c r="O69" s="155" t="s">
        <v>26</v>
      </c>
      <c r="P69" s="86">
        <v>163299500</v>
      </c>
      <c r="Q69" s="57">
        <f>N69/K69*100</f>
        <v>125</v>
      </c>
      <c r="R69" s="18" t="s">
        <v>26</v>
      </c>
      <c r="S69" s="282">
        <f>P69/M69*100</f>
        <v>80.403495814869515</v>
      </c>
      <c r="T69" s="93">
        <f t="shared" si="5"/>
        <v>100</v>
      </c>
      <c r="U69" s="48" t="s">
        <v>26</v>
      </c>
      <c r="V69" s="242">
        <f t="shared" si="6"/>
        <v>163299500</v>
      </c>
      <c r="W69" s="8"/>
      <c r="X69" s="8"/>
      <c r="Y69" s="8"/>
      <c r="Z69" s="8"/>
      <c r="AD69" s="131">
        <f>P69</f>
        <v>163299500</v>
      </c>
    </row>
    <row r="70" spans="1:30" ht="165" x14ac:dyDescent="0.2">
      <c r="A70" s="17"/>
      <c r="B70" s="64"/>
      <c r="C70" s="14" t="s">
        <v>468</v>
      </c>
      <c r="D70" s="14" t="s">
        <v>469</v>
      </c>
      <c r="E70" s="159">
        <v>100</v>
      </c>
      <c r="F70" s="155" t="s">
        <v>26</v>
      </c>
      <c r="G70" s="11"/>
      <c r="H70" s="159">
        <v>100</v>
      </c>
      <c r="I70" s="155" t="s">
        <v>26</v>
      </c>
      <c r="J70" s="11">
        <v>1453550000</v>
      </c>
      <c r="K70" s="159">
        <v>100</v>
      </c>
      <c r="L70" s="222" t="s">
        <v>26</v>
      </c>
      <c r="M70" s="84">
        <v>358750000</v>
      </c>
      <c r="N70" s="159">
        <v>100</v>
      </c>
      <c r="O70" s="155" t="s">
        <v>26</v>
      </c>
      <c r="P70" s="81">
        <v>164826800</v>
      </c>
      <c r="Q70" s="57">
        <f>N70/K70*100</f>
        <v>100</v>
      </c>
      <c r="R70" s="18" t="s">
        <v>26</v>
      </c>
      <c r="S70" s="282">
        <f>P70/M70*100</f>
        <v>45.944752613240418</v>
      </c>
      <c r="T70" s="93">
        <f t="shared" si="5"/>
        <v>100</v>
      </c>
      <c r="U70" s="48" t="s">
        <v>26</v>
      </c>
      <c r="V70" s="242">
        <f t="shared" si="6"/>
        <v>164826800</v>
      </c>
      <c r="W70" s="8"/>
      <c r="X70" s="8"/>
      <c r="Y70" s="8"/>
      <c r="Z70" s="8"/>
      <c r="AD70" s="131">
        <f>P70</f>
        <v>164826800</v>
      </c>
    </row>
    <row r="71" spans="1:30" ht="165" x14ac:dyDescent="0.2">
      <c r="A71" s="63"/>
      <c r="B71" s="25"/>
      <c r="C71" s="14" t="s">
        <v>470</v>
      </c>
      <c r="D71" s="14" t="s">
        <v>471</v>
      </c>
      <c r="E71" s="159">
        <v>100</v>
      </c>
      <c r="F71" s="155" t="s">
        <v>26</v>
      </c>
      <c r="G71" s="11"/>
      <c r="H71" s="159">
        <v>100</v>
      </c>
      <c r="I71" s="155" t="s">
        <v>26</v>
      </c>
      <c r="J71" s="11">
        <v>4038125000</v>
      </c>
      <c r="K71" s="159">
        <v>100</v>
      </c>
      <c r="L71" s="222" t="s">
        <v>26</v>
      </c>
      <c r="M71" s="84">
        <v>598427000</v>
      </c>
      <c r="N71" s="159">
        <v>100</v>
      </c>
      <c r="O71" s="155" t="s">
        <v>26</v>
      </c>
      <c r="P71" s="81">
        <v>212378500</v>
      </c>
      <c r="Q71" s="57">
        <f>N71/K71*100</f>
        <v>100</v>
      </c>
      <c r="R71" s="18" t="s">
        <v>26</v>
      </c>
      <c r="S71" s="282">
        <f>P71/M71*100</f>
        <v>35.489458196237806</v>
      </c>
      <c r="T71" s="93">
        <f t="shared" si="5"/>
        <v>100</v>
      </c>
      <c r="U71" s="48" t="s">
        <v>26</v>
      </c>
      <c r="V71" s="242">
        <f t="shared" si="6"/>
        <v>212378500</v>
      </c>
      <c r="W71" s="8"/>
      <c r="X71" s="8"/>
      <c r="Y71" s="8"/>
      <c r="Z71" s="8"/>
      <c r="AD71" s="131">
        <f>P71</f>
        <v>212378500</v>
      </c>
    </row>
    <row r="72" spans="1:30" ht="109.5" customHeight="1" x14ac:dyDescent="0.2">
      <c r="A72" s="17"/>
      <c r="B72" s="64"/>
      <c r="C72" s="14" t="s">
        <v>472</v>
      </c>
      <c r="D72" s="14" t="s">
        <v>473</v>
      </c>
      <c r="E72" s="79">
        <v>45.45</v>
      </c>
      <c r="F72" s="155" t="s">
        <v>26</v>
      </c>
      <c r="G72" s="9">
        <v>328294000</v>
      </c>
      <c r="H72" s="79">
        <v>54.55</v>
      </c>
      <c r="I72" s="155" t="s">
        <v>26</v>
      </c>
      <c r="J72" s="9">
        <v>3895650000</v>
      </c>
      <c r="K72" s="79">
        <v>9.09</v>
      </c>
      <c r="L72" s="222" t="s">
        <v>26</v>
      </c>
      <c r="M72" s="85">
        <v>645650000</v>
      </c>
      <c r="N72" s="79">
        <v>45.45</v>
      </c>
      <c r="O72" s="155" t="s">
        <v>26</v>
      </c>
      <c r="P72" s="86">
        <v>17112500</v>
      </c>
      <c r="Q72" s="57">
        <f>N72/K72*100</f>
        <v>500</v>
      </c>
      <c r="R72" s="18" t="s">
        <v>26</v>
      </c>
      <c r="S72" s="282">
        <f>P72/M72*100</f>
        <v>2.6504297994269339</v>
      </c>
      <c r="T72" s="93">
        <f t="shared" si="5"/>
        <v>45.45</v>
      </c>
      <c r="U72" s="48" t="s">
        <v>26</v>
      </c>
      <c r="V72" s="242">
        <f t="shared" si="6"/>
        <v>17112500</v>
      </c>
      <c r="W72" s="8"/>
      <c r="X72" s="8"/>
      <c r="Y72" s="8"/>
      <c r="Z72" s="8"/>
      <c r="AA72" s="176" t="s">
        <v>329</v>
      </c>
      <c r="AD72" s="131">
        <f>P72</f>
        <v>17112500</v>
      </c>
    </row>
    <row r="73" spans="1:30" ht="135" customHeight="1" x14ac:dyDescent="0.2">
      <c r="A73" s="17"/>
      <c r="B73" s="73"/>
      <c r="C73" s="33"/>
      <c r="D73" s="71" t="s">
        <v>522</v>
      </c>
      <c r="E73" s="333" t="s">
        <v>126</v>
      </c>
      <c r="F73" s="274" t="s">
        <v>124</v>
      </c>
      <c r="G73" s="334"/>
      <c r="H73" s="333" t="s">
        <v>126</v>
      </c>
      <c r="I73" s="274" t="s">
        <v>124</v>
      </c>
      <c r="J73" s="335">
        <f>SUM(J74:J76)</f>
        <v>22745490000</v>
      </c>
      <c r="K73" s="333" t="s">
        <v>126</v>
      </c>
      <c r="L73" s="274" t="s">
        <v>124</v>
      </c>
      <c r="M73" s="335">
        <f>SUM(M74:M76)</f>
        <v>7635288000</v>
      </c>
      <c r="N73" s="333" t="s">
        <v>126</v>
      </c>
      <c r="O73" s="274" t="s">
        <v>124</v>
      </c>
      <c r="P73" s="335">
        <f>SUM(P74:P76)</f>
        <v>6137598320</v>
      </c>
      <c r="Q73" s="281">
        <v>100</v>
      </c>
      <c r="R73" s="276" t="s">
        <v>26</v>
      </c>
      <c r="S73" s="287">
        <f>P73/M73*100</f>
        <v>80.384634083219908</v>
      </c>
      <c r="T73" s="376" t="str">
        <f t="shared" si="5"/>
        <v>WTP</v>
      </c>
      <c r="U73" s="337" t="s">
        <v>124</v>
      </c>
      <c r="V73" s="377">
        <f t="shared" si="6"/>
        <v>6137598320</v>
      </c>
      <c r="W73" s="8"/>
      <c r="X73" s="8"/>
      <c r="Y73" s="8"/>
      <c r="Z73" s="8"/>
      <c r="AA73" s="154" t="s">
        <v>310</v>
      </c>
      <c r="AD73" s="131">
        <f>P73</f>
        <v>6137598320</v>
      </c>
    </row>
    <row r="74" spans="1:30" ht="105" x14ac:dyDescent="0.2">
      <c r="A74" s="17"/>
      <c r="B74" s="73"/>
      <c r="C74" s="38" t="s">
        <v>85</v>
      </c>
      <c r="D74" s="33" t="s">
        <v>474</v>
      </c>
      <c r="E74" s="159">
        <v>100</v>
      </c>
      <c r="F74" s="155" t="s">
        <v>26</v>
      </c>
      <c r="G74" s="9"/>
      <c r="H74" s="159">
        <v>100</v>
      </c>
      <c r="I74" s="155" t="s">
        <v>26</v>
      </c>
      <c r="J74" s="37">
        <v>1220190000</v>
      </c>
      <c r="K74" s="159">
        <v>100</v>
      </c>
      <c r="L74" s="222" t="s">
        <v>26</v>
      </c>
      <c r="M74" s="37">
        <v>244038000</v>
      </c>
      <c r="N74" s="79">
        <v>100</v>
      </c>
      <c r="O74" s="155" t="s">
        <v>26</v>
      </c>
      <c r="P74" s="9">
        <v>225477000</v>
      </c>
      <c r="Q74" s="57">
        <f>N74/K74*100</f>
        <v>100</v>
      </c>
      <c r="R74" s="18" t="s">
        <v>26</v>
      </c>
      <c r="S74" s="282">
        <f>P74/M74*100</f>
        <v>92.394217294027982</v>
      </c>
      <c r="T74" s="93">
        <f t="shared" si="5"/>
        <v>100</v>
      </c>
      <c r="U74" s="48" t="s">
        <v>26</v>
      </c>
      <c r="V74" s="242">
        <f t="shared" si="6"/>
        <v>225477000</v>
      </c>
      <c r="W74" s="8"/>
      <c r="X74" s="8"/>
      <c r="Y74" s="8"/>
      <c r="Z74" s="8"/>
      <c r="AD74" s="131">
        <f>P74</f>
        <v>225477000</v>
      </c>
    </row>
    <row r="75" spans="1:30" ht="90" x14ac:dyDescent="0.2">
      <c r="A75" s="17"/>
      <c r="B75" s="64"/>
      <c r="C75" s="42" t="s">
        <v>475</v>
      </c>
      <c r="D75" s="43" t="s">
        <v>476</v>
      </c>
      <c r="E75" s="159">
        <v>100</v>
      </c>
      <c r="F75" s="155" t="s">
        <v>26</v>
      </c>
      <c r="G75" s="44"/>
      <c r="H75" s="159">
        <v>100</v>
      </c>
      <c r="I75" s="155" t="s">
        <v>26</v>
      </c>
      <c r="J75" s="45">
        <v>15482375000</v>
      </c>
      <c r="K75" s="159">
        <v>100</v>
      </c>
      <c r="L75" s="222" t="s">
        <v>26</v>
      </c>
      <c r="M75" s="46">
        <v>6160065000</v>
      </c>
      <c r="N75" s="79">
        <v>100</v>
      </c>
      <c r="O75" s="155" t="s">
        <v>26</v>
      </c>
      <c r="P75" s="45">
        <v>5050798470</v>
      </c>
      <c r="Q75" s="57">
        <f>N75/K75*100</f>
        <v>100</v>
      </c>
      <c r="R75" s="18" t="s">
        <v>26</v>
      </c>
      <c r="S75" s="282">
        <f>P75/M75*100</f>
        <v>81.992616474014483</v>
      </c>
      <c r="T75" s="93">
        <f t="shared" si="5"/>
        <v>100</v>
      </c>
      <c r="U75" s="48" t="s">
        <v>26</v>
      </c>
      <c r="V75" s="242">
        <f t="shared" si="6"/>
        <v>5050798470</v>
      </c>
      <c r="W75" s="3"/>
      <c r="X75" s="3"/>
      <c r="Y75" s="3"/>
      <c r="Z75" s="3"/>
      <c r="AD75" s="131">
        <f>P75</f>
        <v>5050798470</v>
      </c>
    </row>
    <row r="76" spans="1:30" ht="150" x14ac:dyDescent="0.2">
      <c r="A76" s="17"/>
      <c r="B76" s="64"/>
      <c r="C76" s="42" t="s">
        <v>70</v>
      </c>
      <c r="D76" s="33" t="s">
        <v>477</v>
      </c>
      <c r="E76" s="159">
        <v>56</v>
      </c>
      <c r="F76" s="155" t="s">
        <v>26</v>
      </c>
      <c r="G76" s="228"/>
      <c r="H76" s="159">
        <v>18</v>
      </c>
      <c r="I76" s="155" t="s">
        <v>26</v>
      </c>
      <c r="J76" s="246">
        <v>6042925000</v>
      </c>
      <c r="K76" s="159">
        <v>36</v>
      </c>
      <c r="L76" s="222" t="s">
        <v>26</v>
      </c>
      <c r="M76" s="248">
        <v>1231185000</v>
      </c>
      <c r="N76" s="79">
        <v>51.47</v>
      </c>
      <c r="O76" s="155" t="s">
        <v>26</v>
      </c>
      <c r="P76" s="45">
        <v>861322850</v>
      </c>
      <c r="Q76" s="57">
        <f>(K76-(N76-K76))/K76*100</f>
        <v>57.027777777777779</v>
      </c>
      <c r="R76" s="18" t="s">
        <v>26</v>
      </c>
      <c r="S76" s="284">
        <f>P76/M76*100</f>
        <v>69.958848588961047</v>
      </c>
      <c r="T76" s="76">
        <f t="shared" si="5"/>
        <v>51.47</v>
      </c>
      <c r="U76" s="48" t="s">
        <v>26</v>
      </c>
      <c r="V76" s="242">
        <f t="shared" si="6"/>
        <v>861322850</v>
      </c>
      <c r="W76" s="8"/>
      <c r="X76" s="8"/>
      <c r="Y76" s="8"/>
      <c r="Z76" s="8"/>
      <c r="AA76" s="154" t="s">
        <v>482</v>
      </c>
      <c r="AD76" s="131">
        <f>P76</f>
        <v>861322850</v>
      </c>
    </row>
    <row r="77" spans="1:30" ht="150" x14ac:dyDescent="0.2">
      <c r="A77" s="17"/>
      <c r="B77" s="64"/>
      <c r="C77" s="244"/>
      <c r="D77" s="33" t="s">
        <v>478</v>
      </c>
      <c r="E77" s="159">
        <v>100</v>
      </c>
      <c r="F77" s="155" t="s">
        <v>26</v>
      </c>
      <c r="G77" s="224"/>
      <c r="H77" s="159">
        <v>100</v>
      </c>
      <c r="I77" s="155" t="s">
        <v>26</v>
      </c>
      <c r="J77" s="247"/>
      <c r="K77" s="159">
        <v>100</v>
      </c>
      <c r="L77" s="222" t="s">
        <v>26</v>
      </c>
      <c r="M77" s="249"/>
      <c r="N77" s="79">
        <v>100</v>
      </c>
      <c r="O77" s="155" t="s">
        <v>26</v>
      </c>
      <c r="P77" s="233"/>
      <c r="Q77" s="57">
        <f>N77/K77*100</f>
        <v>100</v>
      </c>
      <c r="R77" s="18" t="s">
        <v>26</v>
      </c>
      <c r="S77" s="290"/>
      <c r="T77" s="76">
        <f t="shared" si="5"/>
        <v>100</v>
      </c>
      <c r="U77" s="48" t="s">
        <v>26</v>
      </c>
      <c r="V77" s="4"/>
      <c r="W77" s="8"/>
      <c r="X77" s="8"/>
      <c r="Y77" s="8"/>
      <c r="Z77" s="8"/>
      <c r="AD77" s="131">
        <f>P77</f>
        <v>0</v>
      </c>
    </row>
    <row r="78" spans="1:30" ht="122.25" customHeight="1" x14ac:dyDescent="0.2">
      <c r="A78" s="17"/>
      <c r="B78" s="64"/>
      <c r="C78" s="244"/>
      <c r="D78" s="33" t="s">
        <v>479</v>
      </c>
      <c r="E78" s="79">
        <v>75.790000000000006</v>
      </c>
      <c r="F78" s="155" t="s">
        <v>26</v>
      </c>
      <c r="G78" s="224"/>
      <c r="H78" s="159">
        <v>82</v>
      </c>
      <c r="I78" s="155" t="s">
        <v>26</v>
      </c>
      <c r="J78" s="247"/>
      <c r="K78" s="159">
        <v>64</v>
      </c>
      <c r="L78" s="222" t="s">
        <v>26</v>
      </c>
      <c r="M78" s="249"/>
      <c r="N78" s="79">
        <v>81.48</v>
      </c>
      <c r="O78" s="155" t="s">
        <v>26</v>
      </c>
      <c r="P78" s="233"/>
      <c r="Q78" s="57">
        <f>N78/K78*100</f>
        <v>127.3125</v>
      </c>
      <c r="R78" s="18" t="s">
        <v>26</v>
      </c>
      <c r="S78" s="290"/>
      <c r="T78" s="76">
        <f t="shared" si="5"/>
        <v>81.48</v>
      </c>
      <c r="U78" s="48" t="s">
        <v>26</v>
      </c>
      <c r="V78" s="4"/>
      <c r="W78" s="8"/>
      <c r="X78" s="8"/>
      <c r="Y78" s="8"/>
      <c r="Z78" s="8"/>
      <c r="AD78" s="131">
        <f>P78</f>
        <v>0</v>
      </c>
    </row>
    <row r="79" spans="1:30" ht="120.75" customHeight="1" x14ac:dyDescent="0.2">
      <c r="A79" s="17"/>
      <c r="B79" s="64"/>
      <c r="C79" s="245"/>
      <c r="D79" s="33" t="s">
        <v>480</v>
      </c>
      <c r="E79" s="79">
        <v>93.75</v>
      </c>
      <c r="F79" s="155" t="s">
        <v>26</v>
      </c>
      <c r="G79" s="49"/>
      <c r="H79" s="159">
        <v>100</v>
      </c>
      <c r="I79" s="155" t="s">
        <v>26</v>
      </c>
      <c r="J79" s="234"/>
      <c r="K79" s="159">
        <v>100</v>
      </c>
      <c r="L79" s="222" t="s">
        <v>26</v>
      </c>
      <c r="M79" s="235"/>
      <c r="N79" s="79">
        <v>79.17</v>
      </c>
      <c r="O79" s="155" t="s">
        <v>26</v>
      </c>
      <c r="P79" s="232"/>
      <c r="Q79" s="57">
        <f>N79/K79*100</f>
        <v>79.17</v>
      </c>
      <c r="R79" s="18" t="s">
        <v>26</v>
      </c>
      <c r="S79" s="285"/>
      <c r="T79" s="76">
        <f t="shared" si="5"/>
        <v>79.17</v>
      </c>
      <c r="U79" s="48" t="s">
        <v>26</v>
      </c>
      <c r="V79" s="5"/>
      <c r="W79" s="8"/>
      <c r="X79" s="8"/>
      <c r="Y79" s="8"/>
      <c r="Z79" s="8"/>
      <c r="AD79" s="131">
        <f>P79</f>
        <v>0</v>
      </c>
    </row>
    <row r="80" spans="1:30" ht="75" x14ac:dyDescent="0.2">
      <c r="A80" s="17"/>
      <c r="B80" s="64"/>
      <c r="C80" s="38" t="s">
        <v>483</v>
      </c>
      <c r="D80" s="40" t="s">
        <v>484</v>
      </c>
      <c r="E80" s="36">
        <v>7</v>
      </c>
      <c r="F80" s="35" t="s">
        <v>485</v>
      </c>
      <c r="G80" s="9"/>
      <c r="H80" s="36">
        <v>7</v>
      </c>
      <c r="I80" s="35" t="s">
        <v>485</v>
      </c>
      <c r="J80" s="37">
        <v>2352620000</v>
      </c>
      <c r="K80" s="36">
        <v>7</v>
      </c>
      <c r="L80" s="35" t="s">
        <v>485</v>
      </c>
      <c r="M80" s="41">
        <v>452524000</v>
      </c>
      <c r="N80" s="36">
        <v>7</v>
      </c>
      <c r="O80" s="35" t="s">
        <v>485</v>
      </c>
      <c r="P80" s="37">
        <v>310702800</v>
      </c>
      <c r="Q80" s="57">
        <f>N80/K80*100</f>
        <v>100</v>
      </c>
      <c r="R80" s="18" t="s">
        <v>26</v>
      </c>
      <c r="S80" s="282">
        <f>P80/M80*100</f>
        <v>68.659960576676596</v>
      </c>
      <c r="T80" s="93">
        <f t="shared" si="5"/>
        <v>7</v>
      </c>
      <c r="U80" s="35" t="s">
        <v>485</v>
      </c>
      <c r="V80" s="242">
        <f t="shared" ref="V80:V83" si="7">P80</f>
        <v>310702800</v>
      </c>
      <c r="W80" s="8"/>
      <c r="X80" s="8"/>
      <c r="Y80" s="8"/>
      <c r="Z80" s="8"/>
      <c r="AA80" s="154" t="s">
        <v>310</v>
      </c>
      <c r="AD80" s="131">
        <f>P80</f>
        <v>310702800</v>
      </c>
    </row>
    <row r="81" spans="1:30" ht="135" x14ac:dyDescent="0.2">
      <c r="A81" s="17"/>
      <c r="B81" s="64"/>
      <c r="C81" s="38" t="s">
        <v>489</v>
      </c>
      <c r="D81" s="33" t="s">
        <v>486</v>
      </c>
      <c r="E81" s="159">
        <v>100</v>
      </c>
      <c r="F81" s="155" t="s">
        <v>26</v>
      </c>
      <c r="G81" s="9"/>
      <c r="H81" s="159">
        <v>100</v>
      </c>
      <c r="I81" s="155" t="s">
        <v>26</v>
      </c>
      <c r="J81" s="39">
        <v>290500000</v>
      </c>
      <c r="K81" s="159">
        <v>100</v>
      </c>
      <c r="L81" s="222" t="s">
        <v>26</v>
      </c>
      <c r="M81" s="39">
        <v>58100000</v>
      </c>
      <c r="N81" s="220">
        <v>100</v>
      </c>
      <c r="O81" s="155" t="s">
        <v>26</v>
      </c>
      <c r="P81" s="9">
        <v>55027500</v>
      </c>
      <c r="Q81" s="57">
        <f>N81/K81*100</f>
        <v>100</v>
      </c>
      <c r="R81" s="18" t="s">
        <v>26</v>
      </c>
      <c r="S81" s="282">
        <f>P81/M81*100</f>
        <v>94.711703958691913</v>
      </c>
      <c r="T81" s="93">
        <f t="shared" si="5"/>
        <v>100</v>
      </c>
      <c r="U81" s="48" t="s">
        <v>26</v>
      </c>
      <c r="V81" s="242">
        <f t="shared" si="7"/>
        <v>55027500</v>
      </c>
      <c r="W81" s="8"/>
      <c r="X81" s="8"/>
      <c r="Y81" s="8"/>
      <c r="Z81" s="8"/>
      <c r="AD81" s="131">
        <f>P81</f>
        <v>55027500</v>
      </c>
    </row>
    <row r="82" spans="1:30" ht="75" x14ac:dyDescent="0.2">
      <c r="A82" s="17"/>
      <c r="B82" s="64"/>
      <c r="C82" s="47"/>
      <c r="D82" s="74" t="s">
        <v>523</v>
      </c>
      <c r="E82" s="336">
        <v>49.04</v>
      </c>
      <c r="F82" s="337" t="s">
        <v>24</v>
      </c>
      <c r="G82" s="338"/>
      <c r="H82" s="336">
        <v>81.33</v>
      </c>
      <c r="I82" s="337" t="s">
        <v>24</v>
      </c>
      <c r="J82" s="339">
        <f>SUM(J83:J88)</f>
        <v>21805587000</v>
      </c>
      <c r="K82" s="336">
        <v>69.77</v>
      </c>
      <c r="L82" s="337" t="s">
        <v>24</v>
      </c>
      <c r="M82" s="339">
        <f>SUM(M83:M88)</f>
        <v>2883005400</v>
      </c>
      <c r="N82" s="336">
        <v>62.74</v>
      </c>
      <c r="O82" s="337" t="s">
        <v>24</v>
      </c>
      <c r="P82" s="339">
        <f>SUM(P83:P88)</f>
        <v>1423793450</v>
      </c>
      <c r="Q82" s="281">
        <f>N82/K82*100</f>
        <v>89.924036118675659</v>
      </c>
      <c r="R82" s="276" t="s">
        <v>26</v>
      </c>
      <c r="S82" s="287">
        <f>P82/M82*100</f>
        <v>49.385736495672191</v>
      </c>
      <c r="T82" s="376">
        <f t="shared" si="5"/>
        <v>62.74</v>
      </c>
      <c r="U82" s="337" t="s">
        <v>24</v>
      </c>
      <c r="V82" s="377">
        <f t="shared" si="7"/>
        <v>1423793450</v>
      </c>
      <c r="W82" s="5"/>
      <c r="X82" s="5"/>
      <c r="Y82" s="5"/>
      <c r="Z82" s="5"/>
      <c r="AA82" s="154" t="s">
        <v>488</v>
      </c>
      <c r="AD82" s="131">
        <f>P82</f>
        <v>1423793450</v>
      </c>
    </row>
    <row r="83" spans="1:30" s="173" customFormat="1" ht="180" x14ac:dyDescent="0.2">
      <c r="A83" s="167"/>
      <c r="B83" s="168"/>
      <c r="C83" s="43" t="s">
        <v>490</v>
      </c>
      <c r="D83" s="40" t="s">
        <v>487</v>
      </c>
      <c r="E83" s="169">
        <v>21.87</v>
      </c>
      <c r="F83" s="170" t="s">
        <v>26</v>
      </c>
      <c r="G83" s="252"/>
      <c r="H83" s="169">
        <v>28.13</v>
      </c>
      <c r="I83" s="170" t="s">
        <v>26</v>
      </c>
      <c r="J83" s="45">
        <v>18103300000</v>
      </c>
      <c r="K83" s="169">
        <v>37.5</v>
      </c>
      <c r="L83" s="170" t="s">
        <v>26</v>
      </c>
      <c r="M83" s="45">
        <v>2142548000</v>
      </c>
      <c r="N83" s="169">
        <v>46.88</v>
      </c>
      <c r="O83" s="170" t="s">
        <v>26</v>
      </c>
      <c r="P83" s="252">
        <v>1209834150</v>
      </c>
      <c r="Q83" s="57">
        <f>N83/K83*100</f>
        <v>125.01333333333334</v>
      </c>
      <c r="R83" s="171" t="s">
        <v>26</v>
      </c>
      <c r="S83" s="340">
        <f>P83/M83*100</f>
        <v>56.467073316443781</v>
      </c>
      <c r="T83" s="76">
        <f t="shared" si="5"/>
        <v>46.88</v>
      </c>
      <c r="U83" s="170" t="s">
        <v>26</v>
      </c>
      <c r="V83" s="242">
        <f t="shared" si="7"/>
        <v>1209834150</v>
      </c>
      <c r="W83" s="172"/>
      <c r="X83" s="172"/>
      <c r="Y83" s="172"/>
      <c r="Z83" s="172"/>
      <c r="AD83" s="131">
        <f>P83</f>
        <v>1209834150</v>
      </c>
    </row>
    <row r="84" spans="1:30" ht="120" x14ac:dyDescent="0.2">
      <c r="A84" s="17"/>
      <c r="B84" s="64"/>
      <c r="C84" s="251"/>
      <c r="D84" s="33" t="s">
        <v>527</v>
      </c>
      <c r="E84" s="79">
        <v>55.39</v>
      </c>
      <c r="F84" s="155" t="s">
        <v>26</v>
      </c>
      <c r="G84" s="224"/>
      <c r="H84" s="79">
        <v>74.5</v>
      </c>
      <c r="I84" s="155" t="s">
        <v>26</v>
      </c>
      <c r="J84" s="233"/>
      <c r="K84" s="79">
        <v>64.430000000000007</v>
      </c>
      <c r="L84" s="222" t="s">
        <v>26</v>
      </c>
      <c r="M84" s="233"/>
      <c r="N84" s="79">
        <v>63.33</v>
      </c>
      <c r="O84" s="155" t="s">
        <v>26</v>
      </c>
      <c r="P84" s="224"/>
      <c r="Q84" s="57">
        <f>N84/K84*100</f>
        <v>98.292720782244274</v>
      </c>
      <c r="R84" s="18" t="s">
        <v>26</v>
      </c>
      <c r="S84" s="290"/>
      <c r="T84" s="76">
        <f t="shared" si="5"/>
        <v>63.33</v>
      </c>
      <c r="U84" s="170" t="s">
        <v>26</v>
      </c>
      <c r="V84" s="4"/>
      <c r="W84" s="8"/>
      <c r="X84" s="8"/>
      <c r="Y84" s="8"/>
      <c r="Z84" s="8"/>
      <c r="AD84" s="131">
        <f>P84</f>
        <v>0</v>
      </c>
    </row>
    <row r="85" spans="1:30" ht="120" x14ac:dyDescent="0.2">
      <c r="A85" s="17"/>
      <c r="B85" s="64"/>
      <c r="C85" s="47"/>
      <c r="D85" s="33" t="s">
        <v>491</v>
      </c>
      <c r="E85" s="79">
        <v>29.52</v>
      </c>
      <c r="F85" s="155" t="s">
        <v>26</v>
      </c>
      <c r="G85" s="49"/>
      <c r="H85" s="79">
        <v>56.84</v>
      </c>
      <c r="I85" s="155" t="s">
        <v>26</v>
      </c>
      <c r="J85" s="232"/>
      <c r="K85" s="79">
        <v>43.55</v>
      </c>
      <c r="L85" s="222" t="s">
        <v>26</v>
      </c>
      <c r="M85" s="232"/>
      <c r="N85" s="79">
        <v>43.66</v>
      </c>
      <c r="O85" s="155" t="s">
        <v>26</v>
      </c>
      <c r="P85" s="49"/>
      <c r="Q85" s="57">
        <f>N85/K85*100</f>
        <v>100.25258323765786</v>
      </c>
      <c r="R85" s="18" t="s">
        <v>26</v>
      </c>
      <c r="S85" s="285"/>
      <c r="T85" s="76">
        <f t="shared" si="5"/>
        <v>43.66</v>
      </c>
      <c r="U85" s="170" t="s">
        <v>26</v>
      </c>
      <c r="V85" s="5"/>
      <c r="W85" s="8"/>
      <c r="X85" s="8"/>
      <c r="Y85" s="8"/>
      <c r="Z85" s="8"/>
      <c r="AD85" s="131">
        <f>P85</f>
        <v>0</v>
      </c>
    </row>
    <row r="86" spans="1:30" ht="75" x14ac:dyDescent="0.2">
      <c r="A86" s="17"/>
      <c r="B86" s="64"/>
      <c r="C86" s="33" t="s">
        <v>492</v>
      </c>
      <c r="D86" s="33" t="s">
        <v>493</v>
      </c>
      <c r="E86" s="159">
        <v>45</v>
      </c>
      <c r="F86" s="155" t="s">
        <v>26</v>
      </c>
      <c r="G86" s="9"/>
      <c r="H86" s="159">
        <v>100</v>
      </c>
      <c r="I86" s="155" t="s">
        <v>26</v>
      </c>
      <c r="J86" s="37">
        <v>585315000</v>
      </c>
      <c r="K86" s="159">
        <v>20</v>
      </c>
      <c r="L86" s="222" t="s">
        <v>26</v>
      </c>
      <c r="M86" s="37">
        <v>117063000</v>
      </c>
      <c r="N86" s="79">
        <v>20</v>
      </c>
      <c r="O86" s="155" t="s">
        <v>26</v>
      </c>
      <c r="P86" s="9">
        <v>68558000</v>
      </c>
      <c r="Q86" s="57">
        <f>N86/K86*100</f>
        <v>100</v>
      </c>
      <c r="R86" s="18" t="s">
        <v>26</v>
      </c>
      <c r="S86" s="282">
        <f>P86/M86*100</f>
        <v>58.565046171719501</v>
      </c>
      <c r="T86" s="76">
        <f t="shared" si="5"/>
        <v>20</v>
      </c>
      <c r="U86" s="170" t="s">
        <v>26</v>
      </c>
      <c r="V86" s="242">
        <f t="shared" ref="V86:V87" si="8">P86</f>
        <v>68558000</v>
      </c>
      <c r="W86" s="8"/>
      <c r="X86" s="8"/>
      <c r="Y86" s="8"/>
      <c r="Z86" s="8"/>
      <c r="AD86" s="131">
        <f>P86</f>
        <v>68558000</v>
      </c>
    </row>
    <row r="87" spans="1:30" ht="135" x14ac:dyDescent="0.2">
      <c r="A87" s="17"/>
      <c r="B87" s="64"/>
      <c r="C87" s="250" t="s">
        <v>529</v>
      </c>
      <c r="D87" s="33" t="s">
        <v>494</v>
      </c>
      <c r="E87" s="79">
        <v>88.4</v>
      </c>
      <c r="F87" s="155" t="s">
        <v>26</v>
      </c>
      <c r="G87" s="228"/>
      <c r="H87" s="159">
        <v>100</v>
      </c>
      <c r="I87" s="155" t="s">
        <v>26</v>
      </c>
      <c r="J87" s="45">
        <v>3116972000</v>
      </c>
      <c r="K87" s="159">
        <v>91</v>
      </c>
      <c r="L87" s="222" t="s">
        <v>26</v>
      </c>
      <c r="M87" s="45">
        <v>623394400</v>
      </c>
      <c r="N87" s="79">
        <v>93.54</v>
      </c>
      <c r="O87" s="155" t="s">
        <v>26</v>
      </c>
      <c r="P87" s="228">
        <v>145401300</v>
      </c>
      <c r="Q87" s="57">
        <f>N87/K87*100</f>
        <v>102.7912087912088</v>
      </c>
      <c r="R87" s="18" t="s">
        <v>26</v>
      </c>
      <c r="S87" s="284">
        <f>P87/M87*100</f>
        <v>23.324126748652219</v>
      </c>
      <c r="T87" s="76">
        <f t="shared" si="5"/>
        <v>93.54</v>
      </c>
      <c r="U87" s="170" t="s">
        <v>26</v>
      </c>
      <c r="V87" s="242">
        <f t="shared" si="8"/>
        <v>145401300</v>
      </c>
      <c r="W87" s="8"/>
      <c r="X87" s="8"/>
      <c r="Y87" s="8"/>
      <c r="Z87" s="8"/>
      <c r="AD87" s="131">
        <f>P87</f>
        <v>145401300</v>
      </c>
    </row>
    <row r="88" spans="1:30" ht="90" x14ac:dyDescent="0.2">
      <c r="A88" s="17"/>
      <c r="B88" s="64"/>
      <c r="C88" s="47"/>
      <c r="D88" s="33" t="s">
        <v>495</v>
      </c>
      <c r="E88" s="79">
        <v>86.8</v>
      </c>
      <c r="F88" s="155" t="s">
        <v>26</v>
      </c>
      <c r="G88" s="49"/>
      <c r="H88" s="159">
        <v>100</v>
      </c>
      <c r="I88" s="155" t="s">
        <v>26</v>
      </c>
      <c r="J88" s="232"/>
      <c r="K88" s="79">
        <v>89.5</v>
      </c>
      <c r="L88" s="222" t="s">
        <v>26</v>
      </c>
      <c r="M88" s="232"/>
      <c r="N88" s="79">
        <v>89.5</v>
      </c>
      <c r="O88" s="155" t="s">
        <v>26</v>
      </c>
      <c r="P88" s="49"/>
      <c r="Q88" s="57">
        <f>N88/K88*100</f>
        <v>100</v>
      </c>
      <c r="R88" s="18" t="s">
        <v>26</v>
      </c>
      <c r="S88" s="285"/>
      <c r="T88" s="76">
        <f t="shared" si="5"/>
        <v>89.5</v>
      </c>
      <c r="U88" s="170" t="s">
        <v>26</v>
      </c>
      <c r="V88" s="5"/>
      <c r="W88" s="8"/>
      <c r="X88" s="8"/>
      <c r="Y88" s="8"/>
      <c r="Z88" s="8"/>
      <c r="AD88" s="131">
        <f>P88</f>
        <v>0</v>
      </c>
    </row>
    <row r="89" spans="1:30" ht="120" x14ac:dyDescent="0.2">
      <c r="A89" s="17"/>
      <c r="B89" s="64"/>
      <c r="C89" s="33" t="s">
        <v>496</v>
      </c>
      <c r="D89" s="33" t="s">
        <v>497</v>
      </c>
      <c r="E89" s="159">
        <v>100</v>
      </c>
      <c r="F89" s="155" t="s">
        <v>26</v>
      </c>
      <c r="G89" s="9"/>
      <c r="H89" s="159">
        <v>100</v>
      </c>
      <c r="I89" s="155" t="s">
        <v>26</v>
      </c>
      <c r="J89" s="37">
        <v>737063750</v>
      </c>
      <c r="K89" s="159">
        <v>100</v>
      </c>
      <c r="L89" s="222" t="s">
        <v>26</v>
      </c>
      <c r="M89" s="37">
        <v>172012750</v>
      </c>
      <c r="N89" s="79">
        <v>100</v>
      </c>
      <c r="O89" s="155" t="s">
        <v>26</v>
      </c>
      <c r="P89" s="9">
        <v>41398750</v>
      </c>
      <c r="Q89" s="57">
        <f>N89/K89*100</f>
        <v>100</v>
      </c>
      <c r="R89" s="18" t="s">
        <v>26</v>
      </c>
      <c r="S89" s="282">
        <f>P89/M89*100</f>
        <v>24.067256642312852</v>
      </c>
      <c r="T89" s="76">
        <f t="shared" si="5"/>
        <v>100</v>
      </c>
      <c r="U89" s="170" t="s">
        <v>26</v>
      </c>
      <c r="V89" s="242">
        <f>P89</f>
        <v>41398750</v>
      </c>
      <c r="W89" s="8"/>
      <c r="X89" s="8"/>
      <c r="Y89" s="8"/>
      <c r="Z89" s="8"/>
      <c r="AA89" s="154" t="s">
        <v>397</v>
      </c>
      <c r="AD89" s="131">
        <f>P89</f>
        <v>41398750</v>
      </c>
    </row>
    <row r="90" spans="1:30" ht="15" x14ac:dyDescent="0.2">
      <c r="A90" s="387" t="s">
        <v>5</v>
      </c>
      <c r="B90" s="387"/>
      <c r="C90" s="387"/>
      <c r="D90" s="387"/>
      <c r="E90" s="387"/>
      <c r="F90" s="387"/>
      <c r="G90" s="387"/>
      <c r="H90" s="387"/>
      <c r="I90" s="387"/>
      <c r="J90" s="387"/>
      <c r="K90" s="387"/>
      <c r="L90" s="387"/>
      <c r="M90" s="387"/>
      <c r="N90" s="387"/>
      <c r="O90" s="387"/>
      <c r="P90" s="387"/>
      <c r="Q90" s="118">
        <f>AVERAGE(Q66:Q89)</f>
        <v>118.09150702774487</v>
      </c>
      <c r="R90" s="119"/>
      <c r="S90" s="118"/>
      <c r="T90" s="99"/>
      <c r="U90" s="99"/>
      <c r="V90" s="99"/>
      <c r="W90" s="99"/>
      <c r="X90" s="99"/>
      <c r="Y90" s="99"/>
      <c r="Z90" s="99"/>
      <c r="AA90" s="123"/>
    </row>
    <row r="91" spans="1:30" ht="15" x14ac:dyDescent="0.2">
      <c r="A91" s="387" t="s">
        <v>6</v>
      </c>
      <c r="B91" s="387"/>
      <c r="C91" s="387"/>
      <c r="D91" s="387"/>
      <c r="E91" s="387"/>
      <c r="F91" s="387"/>
      <c r="G91" s="387"/>
      <c r="H91" s="387"/>
      <c r="I91" s="387"/>
      <c r="J91" s="387"/>
      <c r="K91" s="387"/>
      <c r="L91" s="387"/>
      <c r="M91" s="387"/>
      <c r="N91" s="387"/>
      <c r="O91" s="387"/>
      <c r="P91" s="387"/>
      <c r="Q91" s="191" t="str">
        <f>IF(Q90&gt;=91,"Sangat Tinggi",IF(Q90&gt;=76,"Tinggi",IF(Q90&gt;=66,"Sedang",IF(Q90&gt;=51,"Rendah",IF(Q90&lt;=50,"Sangat Rendah")))))</f>
        <v>Sangat Tinggi</v>
      </c>
      <c r="R91" s="119"/>
      <c r="S91" s="99"/>
      <c r="T91" s="99"/>
      <c r="U91" s="99"/>
      <c r="V91" s="99"/>
      <c r="W91" s="99"/>
      <c r="X91" s="99"/>
      <c r="Y91" s="99"/>
      <c r="Z91" s="99"/>
      <c r="AA91" s="123"/>
    </row>
    <row r="92" spans="1:30" ht="15" x14ac:dyDescent="0.2">
      <c r="A92" s="382" t="s">
        <v>7</v>
      </c>
      <c r="B92" s="382"/>
      <c r="C92" s="382"/>
      <c r="D92" s="382"/>
      <c r="E92" s="382"/>
      <c r="F92" s="382"/>
      <c r="G92" s="382"/>
      <c r="H92" s="382"/>
      <c r="I92" s="382"/>
      <c r="J92" s="382"/>
      <c r="K92" s="382"/>
      <c r="L92" s="382"/>
      <c r="M92" s="382"/>
      <c r="N92" s="382"/>
      <c r="O92" s="382"/>
      <c r="P92" s="382"/>
      <c r="Q92" s="382"/>
      <c r="R92" s="382"/>
      <c r="S92" s="382"/>
      <c r="T92" s="382"/>
      <c r="U92" s="382"/>
      <c r="V92" s="382"/>
      <c r="W92" s="382"/>
      <c r="X92" s="382"/>
      <c r="Y92" s="382"/>
      <c r="Z92" s="382"/>
      <c r="AA92" s="123"/>
    </row>
    <row r="93" spans="1:30" ht="15" x14ac:dyDescent="0.2">
      <c r="A93" s="382" t="s">
        <v>8</v>
      </c>
      <c r="B93" s="382"/>
      <c r="C93" s="382"/>
      <c r="D93" s="382"/>
      <c r="E93" s="382"/>
      <c r="F93" s="382"/>
      <c r="G93" s="382"/>
      <c r="H93" s="382"/>
      <c r="I93" s="382"/>
      <c r="J93" s="382"/>
      <c r="K93" s="382"/>
      <c r="L93" s="382"/>
      <c r="M93" s="382"/>
      <c r="N93" s="382"/>
      <c r="O93" s="382"/>
      <c r="P93" s="382"/>
      <c r="Q93" s="382"/>
      <c r="R93" s="382"/>
      <c r="S93" s="382"/>
      <c r="T93" s="382"/>
      <c r="U93" s="382"/>
      <c r="V93" s="382"/>
      <c r="W93" s="382"/>
      <c r="X93" s="382"/>
      <c r="Y93" s="382"/>
      <c r="Z93" s="382"/>
      <c r="AA93" s="123"/>
    </row>
    <row r="94" spans="1:30" ht="15" x14ac:dyDescent="0.2">
      <c r="A94" s="382" t="s">
        <v>9</v>
      </c>
      <c r="B94" s="382"/>
      <c r="C94" s="382"/>
      <c r="D94" s="382"/>
      <c r="E94" s="382"/>
      <c r="F94" s="382"/>
      <c r="G94" s="382"/>
      <c r="H94" s="382"/>
      <c r="I94" s="382"/>
      <c r="J94" s="382"/>
      <c r="K94" s="382"/>
      <c r="L94" s="382"/>
      <c r="M94" s="382"/>
      <c r="N94" s="382"/>
      <c r="O94" s="382"/>
      <c r="P94" s="382"/>
      <c r="Q94" s="382"/>
      <c r="R94" s="382"/>
      <c r="S94" s="382"/>
      <c r="T94" s="382"/>
      <c r="U94" s="382"/>
      <c r="V94" s="382"/>
      <c r="W94" s="382"/>
      <c r="X94" s="382"/>
      <c r="Y94" s="382"/>
      <c r="Z94" s="382"/>
      <c r="AA94" s="123"/>
    </row>
    <row r="95" spans="1:30" ht="15" x14ac:dyDescent="0.2">
      <c r="A95" s="382" t="s">
        <v>10</v>
      </c>
      <c r="B95" s="382"/>
      <c r="C95" s="382"/>
      <c r="D95" s="382"/>
      <c r="E95" s="382"/>
      <c r="F95" s="382"/>
      <c r="G95" s="382"/>
      <c r="H95" s="382"/>
      <c r="I95" s="382"/>
      <c r="J95" s="382"/>
      <c r="K95" s="382"/>
      <c r="L95" s="382"/>
      <c r="M95" s="382"/>
      <c r="N95" s="382"/>
      <c r="O95" s="382"/>
      <c r="P95" s="382"/>
      <c r="Q95" s="382"/>
      <c r="R95" s="382"/>
      <c r="S95" s="382"/>
      <c r="T95" s="382"/>
      <c r="U95" s="382"/>
      <c r="V95" s="382"/>
      <c r="W95" s="382"/>
      <c r="X95" s="382"/>
      <c r="Y95" s="382"/>
      <c r="Z95" s="382"/>
      <c r="AA95" s="124"/>
    </row>
    <row r="96" spans="1:30" ht="15" x14ac:dyDescent="0.2">
      <c r="A96" s="120"/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:30" ht="15" x14ac:dyDescent="0.2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:30" ht="15" x14ac:dyDescent="0.2">
      <c r="A98" s="122"/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</row>
    <row r="99" spans="1:30" s="130" customFormat="1" ht="68.25" customHeight="1" x14ac:dyDescent="0.2">
      <c r="A99" s="427" t="s">
        <v>0</v>
      </c>
      <c r="B99" s="427" t="s">
        <v>270</v>
      </c>
      <c r="C99" s="400" t="s">
        <v>1</v>
      </c>
      <c r="D99" s="400" t="s">
        <v>325</v>
      </c>
      <c r="E99" s="403" t="s">
        <v>19</v>
      </c>
      <c r="F99" s="404"/>
      <c r="G99" s="405"/>
      <c r="H99" s="403" t="s">
        <v>18</v>
      </c>
      <c r="I99" s="404"/>
      <c r="J99" s="405"/>
      <c r="K99" s="417" t="s">
        <v>573</v>
      </c>
      <c r="L99" s="418"/>
      <c r="M99" s="418"/>
      <c r="N99" s="417" t="s">
        <v>574</v>
      </c>
      <c r="O99" s="418"/>
      <c r="P99" s="418"/>
      <c r="Q99" s="417" t="s">
        <v>575</v>
      </c>
      <c r="R99" s="418"/>
      <c r="S99" s="418"/>
      <c r="T99" s="417" t="s">
        <v>17</v>
      </c>
      <c r="U99" s="418"/>
      <c r="V99" s="419"/>
      <c r="W99" s="417" t="s">
        <v>4</v>
      </c>
      <c r="X99" s="418"/>
      <c r="Y99" s="418"/>
      <c r="Z99" s="419"/>
      <c r="AA99" s="428" t="s">
        <v>292</v>
      </c>
    </row>
    <row r="100" spans="1:30" s="130" customFormat="1" ht="18" customHeight="1" x14ac:dyDescent="0.2">
      <c r="A100" s="427"/>
      <c r="B100" s="427"/>
      <c r="C100" s="400"/>
      <c r="D100" s="400"/>
      <c r="E100" s="406"/>
      <c r="F100" s="407"/>
      <c r="G100" s="408"/>
      <c r="H100" s="406"/>
      <c r="I100" s="407"/>
      <c r="J100" s="408"/>
      <c r="K100" s="423"/>
      <c r="L100" s="424"/>
      <c r="M100" s="424"/>
      <c r="N100" s="423"/>
      <c r="O100" s="424"/>
      <c r="P100" s="424"/>
      <c r="Q100" s="423"/>
      <c r="R100" s="424"/>
      <c r="S100" s="424"/>
      <c r="T100" s="420"/>
      <c r="U100" s="421"/>
      <c r="V100" s="422"/>
      <c r="W100" s="420"/>
      <c r="X100" s="421"/>
      <c r="Y100" s="421"/>
      <c r="Z100" s="422"/>
      <c r="AA100" s="429"/>
    </row>
    <row r="101" spans="1:30" s="130" customFormat="1" ht="15.75" customHeight="1" x14ac:dyDescent="0.2">
      <c r="A101" s="427"/>
      <c r="B101" s="427"/>
      <c r="C101" s="400"/>
      <c r="D101" s="400"/>
      <c r="E101" s="409"/>
      <c r="F101" s="410"/>
      <c r="G101" s="411"/>
      <c r="H101" s="409"/>
      <c r="I101" s="410"/>
      <c r="J101" s="411"/>
      <c r="K101" s="412" t="s">
        <v>572</v>
      </c>
      <c r="L101" s="413"/>
      <c r="M101" s="414"/>
      <c r="N101" s="412" t="s">
        <v>572</v>
      </c>
      <c r="O101" s="413"/>
      <c r="P101" s="414"/>
      <c r="Q101" s="412" t="s">
        <v>572</v>
      </c>
      <c r="R101" s="413"/>
      <c r="S101" s="414"/>
      <c r="T101" s="423"/>
      <c r="U101" s="424"/>
      <c r="V101" s="425"/>
      <c r="W101" s="423"/>
      <c r="X101" s="424"/>
      <c r="Y101" s="424"/>
      <c r="Z101" s="425"/>
      <c r="AA101" s="125"/>
    </row>
    <row r="102" spans="1:30" s="100" customFormat="1" ht="15.75" x14ac:dyDescent="0.25">
      <c r="A102" s="388">
        <v>1</v>
      </c>
      <c r="B102" s="388">
        <v>2</v>
      </c>
      <c r="C102" s="388">
        <v>3</v>
      </c>
      <c r="D102" s="388">
        <v>4</v>
      </c>
      <c r="E102" s="415">
        <v>5</v>
      </c>
      <c r="F102" s="426"/>
      <c r="G102" s="416"/>
      <c r="H102" s="415">
        <v>6</v>
      </c>
      <c r="I102" s="426"/>
      <c r="J102" s="416"/>
      <c r="K102" s="394">
        <v>7</v>
      </c>
      <c r="L102" s="395"/>
      <c r="M102" s="396"/>
      <c r="N102" s="394">
        <v>12</v>
      </c>
      <c r="O102" s="395"/>
      <c r="P102" s="396"/>
      <c r="Q102" s="397">
        <v>17</v>
      </c>
      <c r="R102" s="398"/>
      <c r="S102" s="399"/>
      <c r="T102" s="397">
        <v>22</v>
      </c>
      <c r="U102" s="398"/>
      <c r="V102" s="399"/>
      <c r="W102" s="397">
        <v>23</v>
      </c>
      <c r="X102" s="398"/>
      <c r="Y102" s="398"/>
      <c r="Z102" s="399"/>
      <c r="AA102" s="126"/>
    </row>
    <row r="103" spans="1:30" s="100" customFormat="1" ht="87" customHeight="1" x14ac:dyDescent="0.2">
      <c r="A103" s="391"/>
      <c r="B103" s="391"/>
      <c r="C103" s="391"/>
      <c r="D103" s="391"/>
      <c r="E103" s="392" t="s">
        <v>2</v>
      </c>
      <c r="F103" s="383"/>
      <c r="G103" s="389" t="s">
        <v>3</v>
      </c>
      <c r="H103" s="392" t="s">
        <v>2</v>
      </c>
      <c r="I103" s="383"/>
      <c r="J103" s="389" t="s">
        <v>3</v>
      </c>
      <c r="K103" s="392" t="s">
        <v>2</v>
      </c>
      <c r="L103" s="383"/>
      <c r="M103" s="388" t="s">
        <v>3</v>
      </c>
      <c r="N103" s="392" t="s">
        <v>2</v>
      </c>
      <c r="O103" s="383"/>
      <c r="P103" s="388" t="s">
        <v>3</v>
      </c>
      <c r="Q103" s="415" t="s">
        <v>13</v>
      </c>
      <c r="R103" s="416"/>
      <c r="S103" s="103" t="s">
        <v>14</v>
      </c>
      <c r="T103" s="392" t="s">
        <v>2</v>
      </c>
      <c r="U103" s="383"/>
      <c r="V103" s="383" t="s">
        <v>3</v>
      </c>
      <c r="W103" s="415" t="s">
        <v>16</v>
      </c>
      <c r="X103" s="416"/>
      <c r="Y103" s="385" t="s">
        <v>20</v>
      </c>
      <c r="Z103" s="103" t="s">
        <v>15</v>
      </c>
      <c r="AA103" s="127"/>
    </row>
    <row r="104" spans="1:30" s="100" customFormat="1" ht="15.75" x14ac:dyDescent="0.2">
      <c r="A104" s="389"/>
      <c r="B104" s="389"/>
      <c r="C104" s="389"/>
      <c r="D104" s="389"/>
      <c r="E104" s="393"/>
      <c r="F104" s="384"/>
      <c r="G104" s="390"/>
      <c r="H104" s="393"/>
      <c r="I104" s="384"/>
      <c r="J104" s="390"/>
      <c r="K104" s="393"/>
      <c r="L104" s="384"/>
      <c r="M104" s="389"/>
      <c r="N104" s="393"/>
      <c r="O104" s="384"/>
      <c r="P104" s="389"/>
      <c r="Q104" s="393" t="s">
        <v>2</v>
      </c>
      <c r="R104" s="384"/>
      <c r="S104" s="221" t="s">
        <v>3</v>
      </c>
      <c r="T104" s="393"/>
      <c r="U104" s="384"/>
      <c r="V104" s="384"/>
      <c r="W104" s="393" t="s">
        <v>2</v>
      </c>
      <c r="X104" s="384"/>
      <c r="Y104" s="386"/>
      <c r="Z104" s="221" t="s">
        <v>3</v>
      </c>
      <c r="AA104" s="127"/>
    </row>
    <row r="105" spans="1:30" ht="168" customHeight="1" x14ac:dyDescent="0.2">
      <c r="A105" s="68">
        <v>18</v>
      </c>
      <c r="B105" s="64" t="s">
        <v>86</v>
      </c>
      <c r="C105" s="33"/>
      <c r="D105" s="71" t="s">
        <v>524</v>
      </c>
      <c r="E105" s="336">
        <v>7.89</v>
      </c>
      <c r="F105" s="337" t="s">
        <v>26</v>
      </c>
      <c r="G105" s="270"/>
      <c r="H105" s="341">
        <v>100</v>
      </c>
      <c r="I105" s="337" t="s">
        <v>26</v>
      </c>
      <c r="J105" s="342">
        <f>SUM(J106:J107)</f>
        <v>12250350000</v>
      </c>
      <c r="K105" s="336">
        <v>13.16</v>
      </c>
      <c r="L105" s="337" t="s">
        <v>26</v>
      </c>
      <c r="M105" s="342">
        <f>SUM(M106:M107)</f>
        <v>1320040000</v>
      </c>
      <c r="N105" s="336">
        <f>8/38*100</f>
        <v>21.052631578947366</v>
      </c>
      <c r="O105" s="337" t="s">
        <v>26</v>
      </c>
      <c r="P105" s="342">
        <f>SUM(P106:P107)</f>
        <v>1016801788</v>
      </c>
      <c r="Q105" s="281">
        <f>N105/K105*100</f>
        <v>159.97440409534474</v>
      </c>
      <c r="R105" s="276" t="s">
        <v>26</v>
      </c>
      <c r="S105" s="287">
        <f>P105/M105*100</f>
        <v>77.02810429986971</v>
      </c>
      <c r="T105" s="271">
        <f>N105</f>
        <v>21.052631578947366</v>
      </c>
      <c r="U105" s="378" t="s">
        <v>26</v>
      </c>
      <c r="V105" s="377">
        <f>P105</f>
        <v>1016801788</v>
      </c>
      <c r="W105" s="8"/>
      <c r="X105" s="8"/>
      <c r="Y105" s="8"/>
      <c r="Z105" s="8"/>
      <c r="AA105" s="154" t="s">
        <v>509</v>
      </c>
      <c r="AC105" s="187"/>
      <c r="AD105" s="131">
        <f>P105</f>
        <v>1016801788</v>
      </c>
    </row>
    <row r="106" spans="1:30" ht="120" x14ac:dyDescent="0.2">
      <c r="A106" s="17"/>
      <c r="B106" s="64"/>
      <c r="C106" s="250" t="s">
        <v>123</v>
      </c>
      <c r="D106" s="50" t="s">
        <v>498</v>
      </c>
      <c r="E106" s="34">
        <v>0</v>
      </c>
      <c r="F106" s="35" t="s">
        <v>499</v>
      </c>
      <c r="G106" s="228"/>
      <c r="H106" s="204">
        <v>38</v>
      </c>
      <c r="I106" s="35" t="s">
        <v>499</v>
      </c>
      <c r="J106" s="46">
        <v>12250350000</v>
      </c>
      <c r="K106" s="205">
        <v>1</v>
      </c>
      <c r="L106" s="35" t="s">
        <v>499</v>
      </c>
      <c r="M106" s="46">
        <v>1320040000</v>
      </c>
      <c r="N106" s="205">
        <v>15</v>
      </c>
      <c r="O106" s="35" t="s">
        <v>499</v>
      </c>
      <c r="P106" s="46">
        <v>1016801788</v>
      </c>
      <c r="Q106" s="21">
        <f>N106/K106*100</f>
        <v>1500</v>
      </c>
      <c r="R106" s="18" t="s">
        <v>26</v>
      </c>
      <c r="S106" s="284">
        <f>P106/M106*100</f>
        <v>77.02810429986971</v>
      </c>
      <c r="T106" s="76">
        <f t="shared" ref="T106:T112" si="9">N106</f>
        <v>15</v>
      </c>
      <c r="U106" s="35" t="s">
        <v>499</v>
      </c>
      <c r="V106" s="242">
        <f>P106</f>
        <v>1016801788</v>
      </c>
      <c r="W106" s="8"/>
      <c r="X106" s="8"/>
      <c r="Y106" s="8"/>
      <c r="Z106" s="8"/>
      <c r="AD106" s="131">
        <f>P106</f>
        <v>1016801788</v>
      </c>
    </row>
    <row r="107" spans="1:30" ht="90" x14ac:dyDescent="0.2">
      <c r="A107" s="17"/>
      <c r="B107" s="64"/>
      <c r="C107" s="47"/>
      <c r="D107" s="50" t="s">
        <v>500</v>
      </c>
      <c r="E107" s="34">
        <v>0</v>
      </c>
      <c r="F107" s="48" t="s">
        <v>501</v>
      </c>
      <c r="G107" s="49"/>
      <c r="H107" s="204">
        <v>38</v>
      </c>
      <c r="I107" s="48" t="s">
        <v>501</v>
      </c>
      <c r="J107" s="236"/>
      <c r="K107" s="206">
        <v>5</v>
      </c>
      <c r="L107" s="48" t="s">
        <v>501</v>
      </c>
      <c r="M107" s="236"/>
      <c r="N107" s="206">
        <v>5</v>
      </c>
      <c r="O107" s="48" t="s">
        <v>501</v>
      </c>
      <c r="P107" s="236"/>
      <c r="Q107" s="57">
        <f>N107/K107*100</f>
        <v>100</v>
      </c>
      <c r="R107" s="18" t="s">
        <v>26</v>
      </c>
      <c r="S107" s="285"/>
      <c r="T107" s="76">
        <f t="shared" si="9"/>
        <v>5</v>
      </c>
      <c r="U107" s="48" t="s">
        <v>501</v>
      </c>
      <c r="V107" s="5"/>
      <c r="W107" s="8"/>
      <c r="X107" s="8"/>
      <c r="Y107" s="8"/>
      <c r="Z107" s="8"/>
      <c r="AD107" s="131">
        <f>P107</f>
        <v>0</v>
      </c>
    </row>
    <row r="108" spans="1:30" ht="120" x14ac:dyDescent="0.2">
      <c r="A108" s="17"/>
      <c r="B108" s="64"/>
      <c r="C108" s="250" t="s">
        <v>502</v>
      </c>
      <c r="D108" s="50" t="s">
        <v>507</v>
      </c>
      <c r="E108" s="34">
        <v>0</v>
      </c>
      <c r="F108" s="48" t="s">
        <v>26</v>
      </c>
      <c r="G108" s="228"/>
      <c r="H108" s="204">
        <v>100</v>
      </c>
      <c r="I108" s="48" t="s">
        <v>26</v>
      </c>
      <c r="J108" s="46">
        <v>21746100000</v>
      </c>
      <c r="K108" s="204">
        <v>100</v>
      </c>
      <c r="L108" s="48" t="s">
        <v>26</v>
      </c>
      <c r="M108" s="46">
        <v>3425235000</v>
      </c>
      <c r="N108" s="343">
        <v>100</v>
      </c>
      <c r="O108" s="48" t="s">
        <v>26</v>
      </c>
      <c r="P108" s="46">
        <v>2852881083</v>
      </c>
      <c r="Q108" s="57">
        <f>N108/K108*100</f>
        <v>100</v>
      </c>
      <c r="R108" s="18" t="s">
        <v>26</v>
      </c>
      <c r="S108" s="284">
        <f>P108/M108*100</f>
        <v>83.290083249762432</v>
      </c>
      <c r="T108" s="93">
        <f t="shared" si="9"/>
        <v>100</v>
      </c>
      <c r="U108" s="170" t="s">
        <v>26</v>
      </c>
      <c r="V108" s="242">
        <f>P108</f>
        <v>2852881083</v>
      </c>
      <c r="W108" s="8"/>
      <c r="X108" s="8"/>
      <c r="Y108" s="8"/>
      <c r="Z108" s="8"/>
      <c r="AD108" s="131">
        <f>P108</f>
        <v>2852881083</v>
      </c>
    </row>
    <row r="109" spans="1:30" ht="90" x14ac:dyDescent="0.2">
      <c r="A109" s="17"/>
      <c r="B109" s="64"/>
      <c r="C109" s="47"/>
      <c r="D109" s="50" t="s">
        <v>503</v>
      </c>
      <c r="E109" s="163">
        <v>100</v>
      </c>
      <c r="F109" s="48" t="s">
        <v>26</v>
      </c>
      <c r="G109" s="49"/>
      <c r="H109" s="163">
        <v>100</v>
      </c>
      <c r="I109" s="48" t="s">
        <v>26</v>
      </c>
      <c r="J109" s="236"/>
      <c r="K109" s="204">
        <v>100</v>
      </c>
      <c r="L109" s="48" t="s">
        <v>26</v>
      </c>
      <c r="M109" s="236"/>
      <c r="N109" s="343">
        <v>100</v>
      </c>
      <c r="O109" s="48" t="s">
        <v>26</v>
      </c>
      <c r="P109" s="236"/>
      <c r="Q109" s="57">
        <f>N109/K109*100</f>
        <v>100</v>
      </c>
      <c r="R109" s="18" t="s">
        <v>26</v>
      </c>
      <c r="S109" s="285"/>
      <c r="T109" s="76">
        <f t="shared" si="9"/>
        <v>100</v>
      </c>
      <c r="U109" s="170" t="s">
        <v>26</v>
      </c>
      <c r="V109" s="5"/>
      <c r="W109" s="8"/>
      <c r="X109" s="8"/>
      <c r="Y109" s="8"/>
      <c r="Z109" s="8"/>
      <c r="AD109" s="131">
        <f>P109</f>
        <v>0</v>
      </c>
    </row>
    <row r="110" spans="1:30" ht="105" x14ac:dyDescent="0.2">
      <c r="A110" s="17"/>
      <c r="B110" s="64"/>
      <c r="C110" s="33" t="s">
        <v>504</v>
      </c>
      <c r="D110" s="50" t="s">
        <v>505</v>
      </c>
      <c r="E110" s="163">
        <v>100</v>
      </c>
      <c r="F110" s="48" t="s">
        <v>26</v>
      </c>
      <c r="G110" s="9"/>
      <c r="H110" s="163">
        <v>100</v>
      </c>
      <c r="I110" s="48" t="s">
        <v>26</v>
      </c>
      <c r="J110" s="41" t="s">
        <v>506</v>
      </c>
      <c r="K110" s="204">
        <v>100</v>
      </c>
      <c r="L110" s="48" t="s">
        <v>26</v>
      </c>
      <c r="M110" s="41">
        <v>88055000</v>
      </c>
      <c r="N110" s="343">
        <v>100</v>
      </c>
      <c r="O110" s="48" t="s">
        <v>26</v>
      </c>
      <c r="P110" s="41">
        <v>73835000</v>
      </c>
      <c r="Q110" s="57">
        <f>N110/K110*100</f>
        <v>100</v>
      </c>
      <c r="R110" s="18" t="s">
        <v>26</v>
      </c>
      <c r="S110" s="282">
        <f>P110/M110*100</f>
        <v>83.85100221452501</v>
      </c>
      <c r="T110" s="76">
        <f t="shared" si="9"/>
        <v>100</v>
      </c>
      <c r="U110" s="170" t="s">
        <v>26</v>
      </c>
      <c r="V110" s="242">
        <f t="shared" ref="V110:V112" si="10">P110</f>
        <v>73835000</v>
      </c>
      <c r="W110" s="8"/>
      <c r="X110" s="8"/>
      <c r="Y110" s="8"/>
      <c r="Z110" s="8"/>
      <c r="AD110" s="131">
        <f>P110</f>
        <v>73835000</v>
      </c>
    </row>
    <row r="111" spans="1:30" ht="180.75" customHeight="1" x14ac:dyDescent="0.2">
      <c r="A111" s="63"/>
      <c r="B111" s="25"/>
      <c r="C111" s="14"/>
      <c r="D111" s="65" t="s">
        <v>525</v>
      </c>
      <c r="E111" s="336">
        <v>0.6</v>
      </c>
      <c r="F111" s="337" t="s">
        <v>26</v>
      </c>
      <c r="G111" s="344"/>
      <c r="H111" s="336">
        <v>38.880000000000003</v>
      </c>
      <c r="I111" s="337" t="s">
        <v>26</v>
      </c>
      <c r="J111" s="345">
        <f>J112</f>
        <v>1104185000</v>
      </c>
      <c r="K111" s="336">
        <v>8.33</v>
      </c>
      <c r="L111" s="337" t="s">
        <v>26</v>
      </c>
      <c r="M111" s="345">
        <f>M112</f>
        <v>217125000</v>
      </c>
      <c r="N111" s="336">
        <f>13/144*100</f>
        <v>9.0277777777777768</v>
      </c>
      <c r="O111" s="337" t="s">
        <v>26</v>
      </c>
      <c r="P111" s="345">
        <f>P112</f>
        <v>174569500</v>
      </c>
      <c r="Q111" s="281">
        <f>N111/K111*100</f>
        <v>108.3766840069361</v>
      </c>
      <c r="R111" s="276" t="s">
        <v>26</v>
      </c>
      <c r="S111" s="287">
        <f>P111/M111*100</f>
        <v>80.400460564191135</v>
      </c>
      <c r="T111" s="271">
        <f t="shared" si="9"/>
        <v>9.0277777777777768</v>
      </c>
      <c r="U111" s="378" t="s">
        <v>26</v>
      </c>
      <c r="V111" s="377">
        <f t="shared" si="10"/>
        <v>174569500</v>
      </c>
      <c r="W111" s="8"/>
      <c r="X111" s="8"/>
      <c r="Y111" s="8"/>
      <c r="Z111" s="8"/>
      <c r="AA111" s="154" t="s">
        <v>372</v>
      </c>
      <c r="AD111" s="131">
        <f>P111</f>
        <v>174569500</v>
      </c>
    </row>
    <row r="112" spans="1:30" ht="102" customHeight="1" x14ac:dyDescent="0.2">
      <c r="A112" s="15"/>
      <c r="B112" s="20"/>
      <c r="C112" s="14" t="s">
        <v>61</v>
      </c>
      <c r="D112" s="14" t="s">
        <v>508</v>
      </c>
      <c r="E112" s="80">
        <v>10.41</v>
      </c>
      <c r="F112" s="48" t="s">
        <v>26</v>
      </c>
      <c r="G112" s="51"/>
      <c r="H112" s="80">
        <v>56.25</v>
      </c>
      <c r="I112" s="48" t="s">
        <v>26</v>
      </c>
      <c r="J112" s="87">
        <v>1104185000</v>
      </c>
      <c r="K112" s="80">
        <v>25.69</v>
      </c>
      <c r="L112" s="48" t="s">
        <v>26</v>
      </c>
      <c r="M112" s="164">
        <v>217125000</v>
      </c>
      <c r="N112" s="80">
        <f>38/144*100</f>
        <v>26.388888888888889</v>
      </c>
      <c r="O112" s="48" t="s">
        <v>26</v>
      </c>
      <c r="P112" s="41">
        <v>174569500</v>
      </c>
      <c r="Q112" s="57">
        <f>N112/K112*100</f>
        <v>102.720470567882</v>
      </c>
      <c r="R112" s="18" t="s">
        <v>26</v>
      </c>
      <c r="S112" s="282">
        <f>P112/M112*100</f>
        <v>80.400460564191135</v>
      </c>
      <c r="T112" s="76">
        <f t="shared" si="9"/>
        <v>26.388888888888889</v>
      </c>
      <c r="U112" s="170" t="s">
        <v>26</v>
      </c>
      <c r="V112" s="242">
        <f t="shared" si="10"/>
        <v>174569500</v>
      </c>
      <c r="W112" s="8"/>
      <c r="X112" s="8"/>
      <c r="Y112" s="8"/>
      <c r="Z112" s="8"/>
      <c r="AD112" s="131">
        <f>P112</f>
        <v>174569500</v>
      </c>
    </row>
    <row r="113" spans="1:30" ht="15" x14ac:dyDescent="0.2">
      <c r="A113" s="387" t="s">
        <v>5</v>
      </c>
      <c r="B113" s="387"/>
      <c r="C113" s="387"/>
      <c r="D113" s="387"/>
      <c r="E113" s="387"/>
      <c r="F113" s="387"/>
      <c r="G113" s="387"/>
      <c r="H113" s="387"/>
      <c r="I113" s="387"/>
      <c r="J113" s="387"/>
      <c r="K113" s="387"/>
      <c r="L113" s="387"/>
      <c r="M113" s="387"/>
      <c r="N113" s="387"/>
      <c r="O113" s="387"/>
      <c r="P113" s="387"/>
      <c r="Q113" s="118">
        <f>AVERAGE(Q105:Q112)</f>
        <v>283.88394483377033</v>
      </c>
      <c r="R113" s="119"/>
      <c r="S113" s="118"/>
      <c r="T113" s="99"/>
      <c r="U113" s="99"/>
      <c r="V113" s="99"/>
      <c r="W113" s="99"/>
      <c r="X113" s="99"/>
      <c r="Y113" s="99"/>
      <c r="Z113" s="99"/>
      <c r="AA113" s="123"/>
    </row>
    <row r="114" spans="1:30" ht="15" x14ac:dyDescent="0.2">
      <c r="A114" s="387" t="s">
        <v>6</v>
      </c>
      <c r="B114" s="387"/>
      <c r="C114" s="387"/>
      <c r="D114" s="387"/>
      <c r="E114" s="387"/>
      <c r="F114" s="387"/>
      <c r="G114" s="387"/>
      <c r="H114" s="387"/>
      <c r="I114" s="387"/>
      <c r="J114" s="387"/>
      <c r="K114" s="387"/>
      <c r="L114" s="387"/>
      <c r="M114" s="387"/>
      <c r="N114" s="387"/>
      <c r="O114" s="387"/>
      <c r="P114" s="387"/>
      <c r="Q114" s="191" t="str">
        <f>IF(Q113&gt;=91,"Sangat Tinggi",IF(Q113&gt;=76,"Tinggi",IF(Q113&gt;=66,"Sedang",IF(Q113&gt;=51,"Rendah",IF(Q113&lt;=50,"Sangat Rendah")))))</f>
        <v>Sangat Tinggi</v>
      </c>
      <c r="R114" s="119"/>
      <c r="S114" s="99"/>
      <c r="T114" s="99"/>
      <c r="U114" s="99"/>
      <c r="V114" s="99"/>
      <c r="W114" s="99"/>
      <c r="X114" s="99"/>
      <c r="Y114" s="99"/>
      <c r="Z114" s="99"/>
      <c r="AA114" s="123"/>
    </row>
    <row r="115" spans="1:30" ht="15" x14ac:dyDescent="0.2">
      <c r="A115" s="382" t="s">
        <v>7</v>
      </c>
      <c r="B115" s="382"/>
      <c r="C115" s="382"/>
      <c r="D115" s="382"/>
      <c r="E115" s="382"/>
      <c r="F115" s="382"/>
      <c r="G115" s="382"/>
      <c r="H115" s="382"/>
      <c r="I115" s="382"/>
      <c r="J115" s="382"/>
      <c r="K115" s="382"/>
      <c r="L115" s="382"/>
      <c r="M115" s="382"/>
      <c r="N115" s="382"/>
      <c r="O115" s="382"/>
      <c r="P115" s="382"/>
      <c r="Q115" s="382"/>
      <c r="R115" s="382"/>
      <c r="S115" s="382"/>
      <c r="T115" s="382"/>
      <c r="U115" s="382"/>
      <c r="V115" s="382"/>
      <c r="W115" s="382"/>
      <c r="X115" s="382"/>
      <c r="Y115" s="382"/>
      <c r="Z115" s="382"/>
      <c r="AA115" s="123"/>
    </row>
    <row r="116" spans="1:30" ht="15" x14ac:dyDescent="0.2">
      <c r="A116" s="382" t="s">
        <v>8</v>
      </c>
      <c r="B116" s="382"/>
      <c r="C116" s="382"/>
      <c r="D116" s="382"/>
      <c r="E116" s="382"/>
      <c r="F116" s="382"/>
      <c r="G116" s="382"/>
      <c r="H116" s="382"/>
      <c r="I116" s="382"/>
      <c r="J116" s="382"/>
      <c r="K116" s="382"/>
      <c r="L116" s="382"/>
      <c r="M116" s="382"/>
      <c r="N116" s="382"/>
      <c r="O116" s="382"/>
      <c r="P116" s="382"/>
      <c r="Q116" s="382"/>
      <c r="R116" s="382"/>
      <c r="S116" s="382"/>
      <c r="T116" s="382"/>
      <c r="U116" s="382"/>
      <c r="V116" s="382"/>
      <c r="W116" s="382"/>
      <c r="X116" s="382"/>
      <c r="Y116" s="382"/>
      <c r="Z116" s="382"/>
      <c r="AA116" s="123"/>
    </row>
    <row r="117" spans="1:30" ht="15" x14ac:dyDescent="0.2">
      <c r="A117" s="382" t="s">
        <v>9</v>
      </c>
      <c r="B117" s="382"/>
      <c r="C117" s="382"/>
      <c r="D117" s="382"/>
      <c r="E117" s="382"/>
      <c r="F117" s="382"/>
      <c r="G117" s="382"/>
      <c r="H117" s="382"/>
      <c r="I117" s="382"/>
      <c r="J117" s="382"/>
      <c r="K117" s="382"/>
      <c r="L117" s="382"/>
      <c r="M117" s="382"/>
      <c r="N117" s="382"/>
      <c r="O117" s="382"/>
      <c r="P117" s="382"/>
      <c r="Q117" s="382"/>
      <c r="R117" s="382"/>
      <c r="S117" s="382"/>
      <c r="T117" s="382"/>
      <c r="U117" s="382"/>
      <c r="V117" s="382"/>
      <c r="W117" s="382"/>
      <c r="X117" s="382"/>
      <c r="Y117" s="382"/>
      <c r="Z117" s="382"/>
      <c r="AA117" s="123"/>
    </row>
    <row r="118" spans="1:30" ht="15" x14ac:dyDescent="0.2">
      <c r="A118" s="382" t="s">
        <v>10</v>
      </c>
      <c r="B118" s="382"/>
      <c r="C118" s="382"/>
      <c r="D118" s="382"/>
      <c r="E118" s="382"/>
      <c r="F118" s="382"/>
      <c r="G118" s="382"/>
      <c r="H118" s="382"/>
      <c r="I118" s="382"/>
      <c r="J118" s="382"/>
      <c r="K118" s="382"/>
      <c r="L118" s="382"/>
      <c r="M118" s="382"/>
      <c r="N118" s="382"/>
      <c r="O118" s="382"/>
      <c r="P118" s="382"/>
      <c r="Q118" s="382"/>
      <c r="R118" s="382"/>
      <c r="S118" s="382"/>
      <c r="T118" s="382"/>
      <c r="U118" s="382"/>
      <c r="V118" s="382"/>
      <c r="W118" s="382"/>
      <c r="X118" s="382"/>
      <c r="Y118" s="382"/>
      <c r="Z118" s="382"/>
      <c r="AA118" s="124"/>
    </row>
    <row r="119" spans="1:30" ht="15" x14ac:dyDescent="0.2">
      <c r="A119" s="120"/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:30" ht="15" x14ac:dyDescent="0.2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:30" ht="15" x14ac:dyDescent="0.2">
      <c r="A121" s="122"/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</row>
    <row r="122" spans="1:30" s="130" customFormat="1" ht="68.25" customHeight="1" x14ac:dyDescent="0.2">
      <c r="A122" s="427" t="s">
        <v>0</v>
      </c>
      <c r="B122" s="427" t="s">
        <v>270</v>
      </c>
      <c r="C122" s="400" t="s">
        <v>1</v>
      </c>
      <c r="D122" s="400" t="s">
        <v>325</v>
      </c>
      <c r="E122" s="403" t="s">
        <v>19</v>
      </c>
      <c r="F122" s="404"/>
      <c r="G122" s="405"/>
      <c r="H122" s="403" t="s">
        <v>18</v>
      </c>
      <c r="I122" s="404"/>
      <c r="J122" s="405"/>
      <c r="K122" s="417" t="s">
        <v>573</v>
      </c>
      <c r="L122" s="418"/>
      <c r="M122" s="418"/>
      <c r="N122" s="417" t="s">
        <v>574</v>
      </c>
      <c r="O122" s="418"/>
      <c r="P122" s="418"/>
      <c r="Q122" s="417" t="s">
        <v>575</v>
      </c>
      <c r="R122" s="418"/>
      <c r="S122" s="418"/>
      <c r="T122" s="417" t="s">
        <v>17</v>
      </c>
      <c r="U122" s="418"/>
      <c r="V122" s="419"/>
      <c r="W122" s="417" t="s">
        <v>4</v>
      </c>
      <c r="X122" s="418"/>
      <c r="Y122" s="418"/>
      <c r="Z122" s="419"/>
      <c r="AA122" s="428" t="s">
        <v>292</v>
      </c>
    </row>
    <row r="123" spans="1:30" s="130" customFormat="1" ht="18" customHeight="1" x14ac:dyDescent="0.2">
      <c r="A123" s="427"/>
      <c r="B123" s="427"/>
      <c r="C123" s="400"/>
      <c r="D123" s="400"/>
      <c r="E123" s="406"/>
      <c r="F123" s="407"/>
      <c r="G123" s="408"/>
      <c r="H123" s="406"/>
      <c r="I123" s="407"/>
      <c r="J123" s="408"/>
      <c r="K123" s="423"/>
      <c r="L123" s="424"/>
      <c r="M123" s="424"/>
      <c r="N123" s="423"/>
      <c r="O123" s="424"/>
      <c r="P123" s="424"/>
      <c r="Q123" s="423"/>
      <c r="R123" s="424"/>
      <c r="S123" s="424"/>
      <c r="T123" s="420"/>
      <c r="U123" s="421"/>
      <c r="V123" s="422"/>
      <c r="W123" s="420"/>
      <c r="X123" s="421"/>
      <c r="Y123" s="421"/>
      <c r="Z123" s="422"/>
      <c r="AA123" s="429"/>
    </row>
    <row r="124" spans="1:30" s="130" customFormat="1" ht="15.75" customHeight="1" x14ac:dyDescent="0.2">
      <c r="A124" s="427"/>
      <c r="B124" s="427"/>
      <c r="C124" s="400"/>
      <c r="D124" s="400"/>
      <c r="E124" s="409"/>
      <c r="F124" s="410"/>
      <c r="G124" s="411"/>
      <c r="H124" s="409"/>
      <c r="I124" s="410"/>
      <c r="J124" s="411"/>
      <c r="K124" s="412" t="s">
        <v>572</v>
      </c>
      <c r="L124" s="413"/>
      <c r="M124" s="414"/>
      <c r="N124" s="412" t="s">
        <v>572</v>
      </c>
      <c r="O124" s="413"/>
      <c r="P124" s="414"/>
      <c r="Q124" s="412" t="s">
        <v>572</v>
      </c>
      <c r="R124" s="413"/>
      <c r="S124" s="414"/>
      <c r="T124" s="423"/>
      <c r="U124" s="424"/>
      <c r="V124" s="425"/>
      <c r="W124" s="423"/>
      <c r="X124" s="424"/>
      <c r="Y124" s="424"/>
      <c r="Z124" s="425"/>
      <c r="AA124" s="125"/>
    </row>
    <row r="125" spans="1:30" s="100" customFormat="1" ht="15.75" x14ac:dyDescent="0.25">
      <c r="A125" s="388">
        <v>1</v>
      </c>
      <c r="B125" s="388">
        <v>2</v>
      </c>
      <c r="C125" s="388">
        <v>3</v>
      </c>
      <c r="D125" s="388">
        <v>4</v>
      </c>
      <c r="E125" s="415">
        <v>5</v>
      </c>
      <c r="F125" s="426"/>
      <c r="G125" s="416"/>
      <c r="H125" s="415">
        <v>6</v>
      </c>
      <c r="I125" s="426"/>
      <c r="J125" s="416"/>
      <c r="K125" s="394">
        <v>7</v>
      </c>
      <c r="L125" s="395"/>
      <c r="M125" s="396"/>
      <c r="N125" s="394">
        <v>12</v>
      </c>
      <c r="O125" s="395"/>
      <c r="P125" s="396"/>
      <c r="Q125" s="397">
        <v>17</v>
      </c>
      <c r="R125" s="398"/>
      <c r="S125" s="399"/>
      <c r="T125" s="397">
        <v>22</v>
      </c>
      <c r="U125" s="398"/>
      <c r="V125" s="399"/>
      <c r="W125" s="397">
        <v>23</v>
      </c>
      <c r="X125" s="398"/>
      <c r="Y125" s="398"/>
      <c r="Z125" s="399"/>
      <c r="AA125" s="126"/>
    </row>
    <row r="126" spans="1:30" s="100" customFormat="1" ht="87" customHeight="1" x14ac:dyDescent="0.2">
      <c r="A126" s="391"/>
      <c r="B126" s="391"/>
      <c r="C126" s="391"/>
      <c r="D126" s="391"/>
      <c r="E126" s="392" t="s">
        <v>2</v>
      </c>
      <c r="F126" s="383"/>
      <c r="G126" s="389" t="s">
        <v>3</v>
      </c>
      <c r="H126" s="392" t="s">
        <v>2</v>
      </c>
      <c r="I126" s="383"/>
      <c r="J126" s="389" t="s">
        <v>3</v>
      </c>
      <c r="K126" s="392" t="s">
        <v>2</v>
      </c>
      <c r="L126" s="383"/>
      <c r="M126" s="388" t="s">
        <v>3</v>
      </c>
      <c r="N126" s="392" t="s">
        <v>2</v>
      </c>
      <c r="O126" s="383"/>
      <c r="P126" s="388" t="s">
        <v>3</v>
      </c>
      <c r="Q126" s="415" t="s">
        <v>13</v>
      </c>
      <c r="R126" s="416"/>
      <c r="S126" s="103" t="s">
        <v>14</v>
      </c>
      <c r="T126" s="392" t="s">
        <v>2</v>
      </c>
      <c r="U126" s="383"/>
      <c r="V126" s="383" t="s">
        <v>3</v>
      </c>
      <c r="W126" s="415" t="s">
        <v>16</v>
      </c>
      <c r="X126" s="416"/>
      <c r="Y126" s="385" t="s">
        <v>20</v>
      </c>
      <c r="Z126" s="103" t="s">
        <v>15</v>
      </c>
      <c r="AA126" s="127"/>
    </row>
    <row r="127" spans="1:30" s="100" customFormat="1" ht="15.75" x14ac:dyDescent="0.2">
      <c r="A127" s="389"/>
      <c r="B127" s="389"/>
      <c r="C127" s="389"/>
      <c r="D127" s="389"/>
      <c r="E127" s="393"/>
      <c r="F127" s="384"/>
      <c r="G127" s="390"/>
      <c r="H127" s="393"/>
      <c r="I127" s="384"/>
      <c r="J127" s="390"/>
      <c r="K127" s="393"/>
      <c r="L127" s="384"/>
      <c r="M127" s="389"/>
      <c r="N127" s="393"/>
      <c r="O127" s="384"/>
      <c r="P127" s="389"/>
      <c r="Q127" s="393" t="s">
        <v>2</v>
      </c>
      <c r="R127" s="384"/>
      <c r="S127" s="221" t="s">
        <v>3</v>
      </c>
      <c r="T127" s="393"/>
      <c r="U127" s="384"/>
      <c r="V127" s="384"/>
      <c r="W127" s="393" t="s">
        <v>2</v>
      </c>
      <c r="X127" s="384"/>
      <c r="Y127" s="386"/>
      <c r="Z127" s="221" t="s">
        <v>3</v>
      </c>
      <c r="AA127" s="127"/>
    </row>
    <row r="128" spans="1:30" ht="96" customHeight="1" x14ac:dyDescent="0.2">
      <c r="A128" s="67">
        <v>19</v>
      </c>
      <c r="B128" s="6" t="s">
        <v>87</v>
      </c>
      <c r="C128" s="52"/>
      <c r="D128" s="52" t="s">
        <v>526</v>
      </c>
      <c r="E128" s="336">
        <v>7</v>
      </c>
      <c r="F128" s="337" t="s">
        <v>26</v>
      </c>
      <c r="G128" s="275"/>
      <c r="H128" s="336">
        <v>12</v>
      </c>
      <c r="I128" s="337" t="s">
        <v>26</v>
      </c>
      <c r="J128" s="346">
        <f>J129</f>
        <v>323250000</v>
      </c>
      <c r="K128" s="336">
        <v>8</v>
      </c>
      <c r="L128" s="337" t="s">
        <v>26</v>
      </c>
      <c r="M128" s="346">
        <f>M129</f>
        <v>6402387500</v>
      </c>
      <c r="N128" s="336">
        <f>(1113220047-900544847)/900544847*100</f>
        <v>23.616280822491898</v>
      </c>
      <c r="O128" s="337" t="s">
        <v>26</v>
      </c>
      <c r="P128" s="346">
        <f>P129</f>
        <v>4712858749</v>
      </c>
      <c r="Q128" s="281">
        <f>N128/K128*100</f>
        <v>295.20351028114874</v>
      </c>
      <c r="R128" s="276" t="s">
        <v>26</v>
      </c>
      <c r="S128" s="287">
        <f>P128/M128*100</f>
        <v>73.610957615420816</v>
      </c>
      <c r="T128" s="271">
        <f>N128</f>
        <v>23.616280822491898</v>
      </c>
      <c r="U128" s="378" t="s">
        <v>26</v>
      </c>
      <c r="V128" s="377">
        <f>P128</f>
        <v>4712858749</v>
      </c>
      <c r="W128" s="19"/>
      <c r="X128" s="18"/>
      <c r="Y128" s="8"/>
      <c r="Z128" s="55"/>
      <c r="AA128" s="154" t="s">
        <v>510</v>
      </c>
      <c r="AD128" s="131">
        <f>P128</f>
        <v>4712858749</v>
      </c>
    </row>
    <row r="129" spans="1:30" ht="90" x14ac:dyDescent="0.2">
      <c r="A129" s="63"/>
      <c r="B129" s="63"/>
      <c r="C129" s="53" t="s">
        <v>30</v>
      </c>
      <c r="D129" s="53" t="s">
        <v>439</v>
      </c>
      <c r="E129" s="163">
        <v>100</v>
      </c>
      <c r="F129" s="48" t="s">
        <v>26</v>
      </c>
      <c r="G129" s="8"/>
      <c r="H129" s="163">
        <v>100</v>
      </c>
      <c r="I129" s="48" t="s">
        <v>26</v>
      </c>
      <c r="J129" s="11">
        <v>323250000</v>
      </c>
      <c r="K129" s="204">
        <v>100</v>
      </c>
      <c r="L129" s="48" t="s">
        <v>26</v>
      </c>
      <c r="M129" s="11">
        <v>6402387500</v>
      </c>
      <c r="N129" s="157">
        <v>100</v>
      </c>
      <c r="O129" s="48" t="s">
        <v>26</v>
      </c>
      <c r="P129" s="88">
        <v>4712858749</v>
      </c>
      <c r="Q129" s="57">
        <f>N129/K129*100</f>
        <v>100</v>
      </c>
      <c r="R129" s="18" t="s">
        <v>26</v>
      </c>
      <c r="S129" s="282">
        <f>P129/M129*100</f>
        <v>73.610957615420816</v>
      </c>
      <c r="T129" s="76">
        <f>N129</f>
        <v>100</v>
      </c>
      <c r="U129" s="170" t="s">
        <v>26</v>
      </c>
      <c r="V129" s="242">
        <f>P129</f>
        <v>4712858749</v>
      </c>
      <c r="W129" s="19"/>
      <c r="X129" s="18"/>
      <c r="Y129" s="8"/>
      <c r="Z129" s="55"/>
      <c r="AD129" s="131">
        <f>P129</f>
        <v>4712858749</v>
      </c>
    </row>
    <row r="130" spans="1:30" ht="15" x14ac:dyDescent="0.2">
      <c r="A130" s="387" t="s">
        <v>5</v>
      </c>
      <c r="B130" s="387"/>
      <c r="C130" s="387"/>
      <c r="D130" s="387"/>
      <c r="E130" s="387"/>
      <c r="F130" s="387"/>
      <c r="G130" s="387"/>
      <c r="H130" s="387"/>
      <c r="I130" s="387"/>
      <c r="J130" s="387"/>
      <c r="K130" s="387"/>
      <c r="L130" s="387"/>
      <c r="M130" s="387"/>
      <c r="N130" s="387"/>
      <c r="O130" s="387"/>
      <c r="P130" s="387"/>
      <c r="Q130" s="118">
        <f>AVERAGE(Q128:Q129)</f>
        <v>197.60175514057437</v>
      </c>
      <c r="R130" s="119"/>
      <c r="S130" s="118"/>
      <c r="T130" s="99"/>
      <c r="U130" s="99"/>
      <c r="V130" s="99"/>
      <c r="W130" s="99"/>
      <c r="X130" s="99"/>
      <c r="Y130" s="99"/>
      <c r="Z130" s="99"/>
      <c r="AA130" s="123"/>
    </row>
    <row r="131" spans="1:30" ht="15" x14ac:dyDescent="0.2">
      <c r="A131" s="387" t="s">
        <v>6</v>
      </c>
      <c r="B131" s="387"/>
      <c r="C131" s="387"/>
      <c r="D131" s="387"/>
      <c r="E131" s="387"/>
      <c r="F131" s="387"/>
      <c r="G131" s="387"/>
      <c r="H131" s="387"/>
      <c r="I131" s="387"/>
      <c r="J131" s="387"/>
      <c r="K131" s="387"/>
      <c r="L131" s="387"/>
      <c r="M131" s="387"/>
      <c r="N131" s="387"/>
      <c r="O131" s="387"/>
      <c r="P131" s="387"/>
      <c r="Q131" s="191" t="str">
        <f>IF(Q130&gt;=91,"Sangat Tinggi",IF(Q130&gt;=76,"Tinggi",IF(Q130&gt;=66,"Sedang",IF(Q130&gt;=51,"Rendah",IF(Q130&lt;=50,"Sangat Rendah")))))</f>
        <v>Sangat Tinggi</v>
      </c>
      <c r="R131" s="119"/>
      <c r="S131" s="99"/>
      <c r="T131" s="99"/>
      <c r="U131" s="99"/>
      <c r="V131" s="99"/>
      <c r="W131" s="99"/>
      <c r="X131" s="99"/>
      <c r="Y131" s="99"/>
      <c r="Z131" s="99"/>
      <c r="AA131" s="123"/>
    </row>
    <row r="132" spans="1:30" ht="15" x14ac:dyDescent="0.2">
      <c r="A132" s="382" t="s">
        <v>7</v>
      </c>
      <c r="B132" s="382"/>
      <c r="C132" s="382"/>
      <c r="D132" s="382"/>
      <c r="E132" s="382"/>
      <c r="F132" s="382"/>
      <c r="G132" s="382"/>
      <c r="H132" s="382"/>
      <c r="I132" s="382"/>
      <c r="J132" s="382"/>
      <c r="K132" s="382"/>
      <c r="L132" s="382"/>
      <c r="M132" s="382"/>
      <c r="N132" s="382"/>
      <c r="O132" s="382"/>
      <c r="P132" s="382"/>
      <c r="Q132" s="382"/>
      <c r="R132" s="382"/>
      <c r="S132" s="382"/>
      <c r="T132" s="382"/>
      <c r="U132" s="382"/>
      <c r="V132" s="382"/>
      <c r="W132" s="382"/>
      <c r="X132" s="382"/>
      <c r="Y132" s="382"/>
      <c r="Z132" s="382"/>
      <c r="AA132" s="123"/>
    </row>
    <row r="133" spans="1:30" ht="15" x14ac:dyDescent="0.2">
      <c r="A133" s="382" t="s">
        <v>8</v>
      </c>
      <c r="B133" s="382"/>
      <c r="C133" s="382"/>
      <c r="D133" s="382"/>
      <c r="E133" s="382"/>
      <c r="F133" s="382"/>
      <c r="G133" s="382"/>
      <c r="H133" s="382"/>
      <c r="I133" s="382"/>
      <c r="J133" s="382"/>
      <c r="K133" s="382"/>
      <c r="L133" s="382"/>
      <c r="M133" s="382"/>
      <c r="N133" s="382"/>
      <c r="O133" s="382"/>
      <c r="P133" s="382"/>
      <c r="Q133" s="382"/>
      <c r="R133" s="382"/>
      <c r="S133" s="382"/>
      <c r="T133" s="382"/>
      <c r="U133" s="382"/>
      <c r="V133" s="382"/>
      <c r="W133" s="382"/>
      <c r="X133" s="382"/>
      <c r="Y133" s="382"/>
      <c r="Z133" s="382"/>
      <c r="AA133" s="123"/>
    </row>
    <row r="134" spans="1:30" ht="15" x14ac:dyDescent="0.2">
      <c r="A134" s="382" t="s">
        <v>9</v>
      </c>
      <c r="B134" s="382"/>
      <c r="C134" s="382"/>
      <c r="D134" s="382"/>
      <c r="E134" s="382"/>
      <c r="F134" s="382"/>
      <c r="G134" s="382"/>
      <c r="H134" s="382"/>
      <c r="I134" s="382"/>
      <c r="J134" s="382"/>
      <c r="K134" s="382"/>
      <c r="L134" s="382"/>
      <c r="M134" s="382"/>
      <c r="N134" s="382"/>
      <c r="O134" s="382"/>
      <c r="P134" s="382"/>
      <c r="Q134" s="382"/>
      <c r="R134" s="382"/>
      <c r="S134" s="382"/>
      <c r="T134" s="382"/>
      <c r="U134" s="382"/>
      <c r="V134" s="382"/>
      <c r="W134" s="382"/>
      <c r="X134" s="382"/>
      <c r="Y134" s="382"/>
      <c r="Z134" s="382"/>
      <c r="AA134" s="123"/>
    </row>
    <row r="135" spans="1:30" ht="15" x14ac:dyDescent="0.2">
      <c r="A135" s="382" t="s">
        <v>10</v>
      </c>
      <c r="B135" s="382"/>
      <c r="C135" s="382"/>
      <c r="D135" s="382"/>
      <c r="E135" s="382"/>
      <c r="F135" s="382"/>
      <c r="G135" s="382"/>
      <c r="H135" s="382"/>
      <c r="I135" s="382"/>
      <c r="J135" s="382"/>
      <c r="K135" s="382"/>
      <c r="L135" s="382"/>
      <c r="M135" s="382"/>
      <c r="N135" s="382"/>
      <c r="O135" s="382"/>
      <c r="P135" s="382"/>
      <c r="Q135" s="382"/>
      <c r="R135" s="382"/>
      <c r="S135" s="382"/>
      <c r="T135" s="382"/>
      <c r="U135" s="382"/>
      <c r="V135" s="382"/>
      <c r="W135" s="382"/>
      <c r="X135" s="382"/>
      <c r="Y135" s="382"/>
      <c r="Z135" s="382"/>
      <c r="AA135" s="124"/>
    </row>
    <row r="136" spans="1:30" ht="15" x14ac:dyDescent="0.2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60"/>
      <c r="S136" s="58"/>
      <c r="T136" s="58"/>
      <c r="U136" s="58"/>
      <c r="V136" s="58"/>
      <c r="W136" s="58"/>
      <c r="X136" s="58"/>
      <c r="Y136" s="58"/>
      <c r="Z136" s="58"/>
    </row>
    <row r="137" spans="1:30" ht="15.75" x14ac:dyDescent="0.25">
      <c r="A137" s="59" t="s">
        <v>11</v>
      </c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60"/>
      <c r="S137" s="58"/>
      <c r="T137" s="58"/>
      <c r="U137" s="58"/>
      <c r="V137" s="58"/>
      <c r="W137" s="58"/>
      <c r="X137" s="58"/>
      <c r="Y137" s="58"/>
      <c r="Z137" s="58"/>
    </row>
    <row r="138" spans="1:30" ht="15" x14ac:dyDescent="0.2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60"/>
      <c r="S138" s="58"/>
      <c r="T138" s="58"/>
      <c r="U138" s="58"/>
      <c r="V138" s="58"/>
      <c r="W138" s="58"/>
      <c r="X138" s="58"/>
      <c r="Y138" s="58"/>
      <c r="Z138" s="58"/>
    </row>
    <row r="139" spans="1:30" ht="15" x14ac:dyDescent="0.2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60"/>
      <c r="S139" s="58"/>
      <c r="T139" s="58"/>
      <c r="U139" s="58"/>
      <c r="V139" s="58"/>
      <c r="W139" s="58"/>
      <c r="X139" s="58"/>
      <c r="Y139" s="58"/>
      <c r="Z139" s="58"/>
    </row>
    <row r="140" spans="1:30" ht="15" x14ac:dyDescent="0.2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60"/>
      <c r="S140" s="58"/>
      <c r="T140" s="58"/>
      <c r="U140" s="58"/>
      <c r="V140" s="58"/>
      <c r="W140" s="58"/>
      <c r="X140" s="58"/>
      <c r="Y140" s="58"/>
      <c r="Z140" s="58"/>
    </row>
    <row r="141" spans="1:30" s="100" customFormat="1" ht="15" x14ac:dyDescent="0.2">
      <c r="A141" s="135" t="s">
        <v>515</v>
      </c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  <c r="P141" s="136"/>
      <c r="Q141" s="137">
        <f>Q51</f>
        <v>97.418621036564446</v>
      </c>
      <c r="R141" s="138"/>
      <c r="S141" s="139"/>
      <c r="T141" s="139"/>
      <c r="U141" s="139"/>
      <c r="V141" s="139"/>
      <c r="W141" s="139"/>
      <c r="X141" s="139"/>
      <c r="Y141" s="139"/>
      <c r="Z141" s="139"/>
      <c r="AA141" s="144"/>
    </row>
    <row r="142" spans="1:30" s="100" customFormat="1" ht="15" x14ac:dyDescent="0.2">
      <c r="A142" s="135" t="s">
        <v>516</v>
      </c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37">
        <f>Q90</f>
        <v>118.09150702774487</v>
      </c>
      <c r="R142" s="138"/>
      <c r="S142" s="139"/>
      <c r="T142" s="139"/>
      <c r="U142" s="139"/>
      <c r="V142" s="139"/>
      <c r="W142" s="139"/>
      <c r="X142" s="139"/>
      <c r="Y142" s="139"/>
      <c r="Z142" s="139"/>
      <c r="AA142" s="144"/>
    </row>
    <row r="143" spans="1:30" s="100" customFormat="1" ht="15" x14ac:dyDescent="0.2">
      <c r="A143" s="135" t="s">
        <v>517</v>
      </c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  <c r="P143" s="136"/>
      <c r="Q143" s="137">
        <f>Q113</f>
        <v>283.88394483377033</v>
      </c>
      <c r="R143" s="138"/>
      <c r="S143" s="139"/>
      <c r="T143" s="139"/>
      <c r="U143" s="139"/>
      <c r="V143" s="139"/>
      <c r="W143" s="139"/>
      <c r="X143" s="139"/>
      <c r="Y143" s="139"/>
      <c r="Z143" s="139"/>
      <c r="AA143" s="144"/>
    </row>
    <row r="144" spans="1:30" s="100" customFormat="1" ht="15" x14ac:dyDescent="0.2">
      <c r="A144" s="135" t="s">
        <v>518</v>
      </c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6"/>
      <c r="P144" s="136"/>
      <c r="Q144" s="137">
        <f>Q130</f>
        <v>197.60175514057437</v>
      </c>
      <c r="R144" s="138"/>
      <c r="S144" s="139"/>
      <c r="T144" s="139"/>
      <c r="U144" s="139"/>
      <c r="V144" s="139"/>
      <c r="W144" s="139"/>
      <c r="X144" s="139"/>
      <c r="Y144" s="139"/>
      <c r="Z144" s="139"/>
      <c r="AA144" s="144"/>
    </row>
    <row r="145" spans="1:27" s="100" customFormat="1" ht="15" x14ac:dyDescent="0.2">
      <c r="A145" s="431" t="s">
        <v>5</v>
      </c>
      <c r="B145" s="431"/>
      <c r="C145" s="431"/>
      <c r="D145" s="431"/>
      <c r="E145" s="431"/>
      <c r="F145" s="431"/>
      <c r="G145" s="431"/>
      <c r="H145" s="431"/>
      <c r="I145" s="431"/>
      <c r="J145" s="431"/>
      <c r="K145" s="431"/>
      <c r="L145" s="431"/>
      <c r="M145" s="431"/>
      <c r="N145" s="431"/>
      <c r="O145" s="431"/>
      <c r="P145" s="431"/>
      <c r="Q145" s="140">
        <f>AVERAGE(Q141:Q144)</f>
        <v>174.24895700966351</v>
      </c>
      <c r="R145" s="141"/>
      <c r="S145" s="140"/>
      <c r="T145" s="142"/>
      <c r="U145" s="142"/>
      <c r="V145" s="142"/>
      <c r="W145" s="142"/>
      <c r="X145" s="142"/>
      <c r="Y145" s="142"/>
      <c r="Z145" s="142"/>
      <c r="AA145" s="145"/>
    </row>
    <row r="146" spans="1:27" s="100" customFormat="1" ht="15" x14ac:dyDescent="0.2">
      <c r="A146" s="431" t="s">
        <v>6</v>
      </c>
      <c r="B146" s="431"/>
      <c r="C146" s="431"/>
      <c r="D146" s="431"/>
      <c r="E146" s="431"/>
      <c r="F146" s="431"/>
      <c r="G146" s="431"/>
      <c r="H146" s="431"/>
      <c r="I146" s="431"/>
      <c r="J146" s="431"/>
      <c r="K146" s="431"/>
      <c r="L146" s="431"/>
      <c r="M146" s="431"/>
      <c r="N146" s="431"/>
      <c r="O146" s="431"/>
      <c r="P146" s="431"/>
      <c r="Q146" s="192" t="str">
        <f>IF(Q145&gt;=91,"Sangat Tinggi",IF(Q145&gt;=76,"Tinggi",IF(Q145&gt;=66,"Sedang",IF(Q145&gt;=51,"Rendah",IF(Q145&lt;=50,"Sangat Rendah")))))</f>
        <v>Sangat Tinggi</v>
      </c>
      <c r="R146" s="141"/>
      <c r="S146" s="142"/>
      <c r="T146" s="142"/>
      <c r="U146" s="142"/>
      <c r="V146" s="142"/>
      <c r="W146" s="142"/>
      <c r="X146" s="142"/>
      <c r="Y146" s="142"/>
      <c r="Z146" s="142"/>
      <c r="AA146" s="145"/>
    </row>
    <row r="147" spans="1:27" s="100" customFormat="1" ht="15" x14ac:dyDescent="0.2">
      <c r="A147" s="430" t="s">
        <v>7</v>
      </c>
      <c r="B147" s="430"/>
      <c r="C147" s="430"/>
      <c r="D147" s="430"/>
      <c r="E147" s="430"/>
      <c r="F147" s="430"/>
      <c r="G147" s="430"/>
      <c r="H147" s="430"/>
      <c r="I147" s="430"/>
      <c r="J147" s="430"/>
      <c r="K147" s="430"/>
      <c r="L147" s="430"/>
      <c r="M147" s="430"/>
      <c r="N147" s="430"/>
      <c r="O147" s="430"/>
      <c r="P147" s="430"/>
      <c r="Q147" s="430"/>
      <c r="R147" s="430"/>
      <c r="S147" s="430"/>
      <c r="T147" s="430"/>
      <c r="U147" s="430"/>
      <c r="V147" s="430"/>
      <c r="W147" s="430"/>
      <c r="X147" s="430"/>
      <c r="Y147" s="430"/>
      <c r="Z147" s="430"/>
      <c r="AA147" s="145"/>
    </row>
    <row r="148" spans="1:27" s="100" customFormat="1" ht="15" x14ac:dyDescent="0.2">
      <c r="A148" s="430" t="s">
        <v>8</v>
      </c>
      <c r="B148" s="430"/>
      <c r="C148" s="430"/>
      <c r="D148" s="430"/>
      <c r="E148" s="430"/>
      <c r="F148" s="430"/>
      <c r="G148" s="430"/>
      <c r="H148" s="430"/>
      <c r="I148" s="430"/>
      <c r="J148" s="430"/>
      <c r="K148" s="430"/>
      <c r="L148" s="430"/>
      <c r="M148" s="430"/>
      <c r="N148" s="430"/>
      <c r="O148" s="430"/>
      <c r="P148" s="430"/>
      <c r="Q148" s="430"/>
      <c r="R148" s="430"/>
      <c r="S148" s="430"/>
      <c r="T148" s="430"/>
      <c r="U148" s="430"/>
      <c r="V148" s="430"/>
      <c r="W148" s="430"/>
      <c r="X148" s="430"/>
      <c r="Y148" s="430"/>
      <c r="Z148" s="430"/>
      <c r="AA148" s="145"/>
    </row>
    <row r="149" spans="1:27" s="100" customFormat="1" ht="15" x14ac:dyDescent="0.2">
      <c r="A149" s="430" t="s">
        <v>9</v>
      </c>
      <c r="B149" s="430"/>
      <c r="C149" s="430"/>
      <c r="D149" s="430"/>
      <c r="E149" s="430"/>
      <c r="F149" s="430"/>
      <c r="G149" s="430"/>
      <c r="H149" s="430"/>
      <c r="I149" s="430"/>
      <c r="J149" s="430"/>
      <c r="K149" s="430"/>
      <c r="L149" s="430"/>
      <c r="M149" s="430"/>
      <c r="N149" s="430"/>
      <c r="O149" s="430"/>
      <c r="P149" s="430"/>
      <c r="Q149" s="430"/>
      <c r="R149" s="430"/>
      <c r="S149" s="430"/>
      <c r="T149" s="430"/>
      <c r="U149" s="430"/>
      <c r="V149" s="430"/>
      <c r="W149" s="430"/>
      <c r="X149" s="430"/>
      <c r="Y149" s="430"/>
      <c r="Z149" s="430"/>
      <c r="AA149" s="145"/>
    </row>
    <row r="150" spans="1:27" s="100" customFormat="1" ht="15" x14ac:dyDescent="0.2">
      <c r="A150" s="430" t="s">
        <v>10</v>
      </c>
      <c r="B150" s="430"/>
      <c r="C150" s="430"/>
      <c r="D150" s="430"/>
      <c r="E150" s="430"/>
      <c r="F150" s="430"/>
      <c r="G150" s="430"/>
      <c r="H150" s="430"/>
      <c r="I150" s="430"/>
      <c r="J150" s="430"/>
      <c r="K150" s="430"/>
      <c r="L150" s="430"/>
      <c r="M150" s="430"/>
      <c r="N150" s="430"/>
      <c r="O150" s="430"/>
      <c r="P150" s="430"/>
      <c r="Q150" s="430"/>
      <c r="R150" s="430"/>
      <c r="S150" s="430"/>
      <c r="T150" s="430"/>
      <c r="U150" s="430"/>
      <c r="V150" s="430"/>
      <c r="W150" s="430"/>
      <c r="X150" s="430"/>
      <c r="Y150" s="430"/>
      <c r="Z150" s="430"/>
      <c r="AA150" s="145"/>
    </row>
    <row r="151" spans="1:27" ht="15" x14ac:dyDescent="0.2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60"/>
      <c r="S151" s="58"/>
      <c r="T151" s="58"/>
      <c r="U151" s="58"/>
      <c r="V151" s="58"/>
      <c r="W151" s="58"/>
      <c r="X151" s="58"/>
      <c r="Y151" s="58"/>
      <c r="Z151" s="58"/>
    </row>
    <row r="152" spans="1:27" ht="15" x14ac:dyDescent="0.2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60"/>
      <c r="S152" s="58"/>
      <c r="T152" s="58"/>
      <c r="U152" s="58"/>
      <c r="V152" s="58"/>
      <c r="W152" s="58"/>
      <c r="X152" s="58"/>
      <c r="Y152" s="58"/>
      <c r="Z152" s="58"/>
    </row>
    <row r="154" spans="1:27" ht="51" x14ac:dyDescent="0.2">
      <c r="A154" s="188" t="s">
        <v>535</v>
      </c>
      <c r="B154" s="188" t="s">
        <v>536</v>
      </c>
      <c r="C154" s="188" t="s">
        <v>537</v>
      </c>
    </row>
    <row r="155" spans="1:27" ht="25.5" x14ac:dyDescent="0.2">
      <c r="A155" s="189" t="s">
        <v>538</v>
      </c>
      <c r="B155" s="189" t="s">
        <v>539</v>
      </c>
      <c r="C155" s="189" t="s">
        <v>540</v>
      </c>
    </row>
    <row r="156" spans="1:27" ht="25.5" x14ac:dyDescent="0.2">
      <c r="A156" s="189" t="s">
        <v>541</v>
      </c>
      <c r="B156" s="189" t="s">
        <v>542</v>
      </c>
      <c r="C156" s="189" t="s">
        <v>543</v>
      </c>
    </row>
    <row r="157" spans="1:27" ht="25.5" x14ac:dyDescent="0.2">
      <c r="A157" s="189" t="s">
        <v>544</v>
      </c>
      <c r="B157" s="189" t="s">
        <v>545</v>
      </c>
      <c r="C157" s="189" t="s">
        <v>278</v>
      </c>
    </row>
    <row r="158" spans="1:27" ht="25.5" x14ac:dyDescent="0.2">
      <c r="A158" s="189" t="s">
        <v>546</v>
      </c>
      <c r="B158" s="189" t="s">
        <v>547</v>
      </c>
      <c r="C158" s="189" t="s">
        <v>548</v>
      </c>
    </row>
    <row r="159" spans="1:27" ht="25.5" x14ac:dyDescent="0.2">
      <c r="A159" s="189" t="s">
        <v>549</v>
      </c>
      <c r="B159" s="190" t="s">
        <v>550</v>
      </c>
      <c r="C159" s="189" t="s">
        <v>551</v>
      </c>
    </row>
  </sheetData>
  <mergeCells count="203">
    <mergeCell ref="K124:M124"/>
    <mergeCell ref="K125:M125"/>
    <mergeCell ref="K126:L127"/>
    <mergeCell ref="M126:M127"/>
    <mergeCell ref="K10:M11"/>
    <mergeCell ref="K60:M61"/>
    <mergeCell ref="K99:M100"/>
    <mergeCell ref="K122:M123"/>
    <mergeCell ref="K62:M62"/>
    <mergeCell ref="K63:M63"/>
    <mergeCell ref="K64:L65"/>
    <mergeCell ref="M64:M65"/>
    <mergeCell ref="K101:M101"/>
    <mergeCell ref="K102:M102"/>
    <mergeCell ref="K103:L104"/>
    <mergeCell ref="M103:M104"/>
    <mergeCell ref="A91:P91"/>
    <mergeCell ref="A92:Z92"/>
    <mergeCell ref="A93:Z93"/>
    <mergeCell ref="A94:Z94"/>
    <mergeCell ref="A95:Z95"/>
    <mergeCell ref="A99:A101"/>
    <mergeCell ref="B99:B101"/>
    <mergeCell ref="C99:C101"/>
    <mergeCell ref="AA10:AA11"/>
    <mergeCell ref="N12:P12"/>
    <mergeCell ref="Q12:S12"/>
    <mergeCell ref="A10:A12"/>
    <mergeCell ref="B10:B12"/>
    <mergeCell ref="Q62:S62"/>
    <mergeCell ref="A51:P51"/>
    <mergeCell ref="A52:P52"/>
    <mergeCell ref="A53:Z53"/>
    <mergeCell ref="A54:Z54"/>
    <mergeCell ref="A55:Z55"/>
    <mergeCell ref="A56:Z56"/>
    <mergeCell ref="A60:A62"/>
    <mergeCell ref="B60:B62"/>
    <mergeCell ref="C60:C62"/>
    <mergeCell ref="D60:D62"/>
    <mergeCell ref="E60:G62"/>
    <mergeCell ref="H60:J62"/>
    <mergeCell ref="K13:M13"/>
    <mergeCell ref="K14:L15"/>
    <mergeCell ref="M14:M15"/>
    <mergeCell ref="A4:Z4"/>
    <mergeCell ref="A5:Z5"/>
    <mergeCell ref="A9:Z9"/>
    <mergeCell ref="A6:Z6"/>
    <mergeCell ref="A7:Z7"/>
    <mergeCell ref="A8:Z8"/>
    <mergeCell ref="T10:V12"/>
    <mergeCell ref="W10:Z12"/>
    <mergeCell ref="N10:P11"/>
    <mergeCell ref="Q10:S11"/>
    <mergeCell ref="K12:M12"/>
    <mergeCell ref="E10:G12"/>
    <mergeCell ref="H10:J12"/>
    <mergeCell ref="A1:AA1"/>
    <mergeCell ref="A2:AA2"/>
    <mergeCell ref="A3:AA3"/>
    <mergeCell ref="AA60:AA61"/>
    <mergeCell ref="N62:P62"/>
    <mergeCell ref="N60:P61"/>
    <mergeCell ref="Q60:S61"/>
    <mergeCell ref="T60:V62"/>
    <mergeCell ref="W60:Z62"/>
    <mergeCell ref="A13:A15"/>
    <mergeCell ref="B13:B15"/>
    <mergeCell ref="C13:C15"/>
    <mergeCell ref="D13:D15"/>
    <mergeCell ref="E13:G13"/>
    <mergeCell ref="H13:J13"/>
    <mergeCell ref="E14:F15"/>
    <mergeCell ref="G14:G15"/>
    <mergeCell ref="H14:I15"/>
    <mergeCell ref="J14:J15"/>
    <mergeCell ref="W14:X14"/>
    <mergeCell ref="C10:C12"/>
    <mergeCell ref="D10:D12"/>
    <mergeCell ref="T13:V13"/>
    <mergeCell ref="W13:Z13"/>
    <mergeCell ref="N13:P13"/>
    <mergeCell ref="Q13:S13"/>
    <mergeCell ref="N14:O15"/>
    <mergeCell ref="P14:P15"/>
    <mergeCell ref="Y14:Y15"/>
    <mergeCell ref="Q15:R15"/>
    <mergeCell ref="W15:X15"/>
    <mergeCell ref="T14:U15"/>
    <mergeCell ref="V14:V15"/>
    <mergeCell ref="Q14:R14"/>
    <mergeCell ref="Q63:S63"/>
    <mergeCell ref="T63:V63"/>
    <mergeCell ref="W63:Z63"/>
    <mergeCell ref="Q64:R64"/>
    <mergeCell ref="A63:A65"/>
    <mergeCell ref="B63:B65"/>
    <mergeCell ref="C63:C65"/>
    <mergeCell ref="D63:D65"/>
    <mergeCell ref="E63:G63"/>
    <mergeCell ref="H63:J63"/>
    <mergeCell ref="N63:P63"/>
    <mergeCell ref="E64:F65"/>
    <mergeCell ref="G64:G65"/>
    <mergeCell ref="H64:I65"/>
    <mergeCell ref="J64:J65"/>
    <mergeCell ref="N64:O65"/>
    <mergeCell ref="P64:P65"/>
    <mergeCell ref="W64:X64"/>
    <mergeCell ref="T64:U65"/>
    <mergeCell ref="V64:V65"/>
    <mergeCell ref="Y64:Y65"/>
    <mergeCell ref="Q65:R65"/>
    <mergeCell ref="W65:X65"/>
    <mergeCell ref="A90:P90"/>
    <mergeCell ref="D99:D101"/>
    <mergeCell ref="E99:G101"/>
    <mergeCell ref="H99:J101"/>
    <mergeCell ref="N99:P100"/>
    <mergeCell ref="Q99:S100"/>
    <mergeCell ref="T99:V101"/>
    <mergeCell ref="W99:Z101"/>
    <mergeCell ref="AA99:AA100"/>
    <mergeCell ref="N101:P101"/>
    <mergeCell ref="Q101:S101"/>
    <mergeCell ref="A102:A104"/>
    <mergeCell ref="B102:B104"/>
    <mergeCell ref="C102:C104"/>
    <mergeCell ref="D102:D104"/>
    <mergeCell ref="E102:G102"/>
    <mergeCell ref="H102:J102"/>
    <mergeCell ref="N102:P102"/>
    <mergeCell ref="E103:F104"/>
    <mergeCell ref="G103:G104"/>
    <mergeCell ref="H103:I104"/>
    <mergeCell ref="J103:J104"/>
    <mergeCell ref="N103:O104"/>
    <mergeCell ref="P103:P104"/>
    <mergeCell ref="Q102:S102"/>
    <mergeCell ref="T102:V102"/>
    <mergeCell ref="W102:Z102"/>
    <mergeCell ref="Q103:R103"/>
    <mergeCell ref="W103:X103"/>
    <mergeCell ref="T103:U104"/>
    <mergeCell ref="V103:V104"/>
    <mergeCell ref="Y103:Y104"/>
    <mergeCell ref="Q104:R104"/>
    <mergeCell ref="W104:X104"/>
    <mergeCell ref="A130:P130"/>
    <mergeCell ref="A131:P131"/>
    <mergeCell ref="A132:Z132"/>
    <mergeCell ref="A133:Z133"/>
    <mergeCell ref="A134:Z134"/>
    <mergeCell ref="A135:Z135"/>
    <mergeCell ref="A113:P113"/>
    <mergeCell ref="A114:P114"/>
    <mergeCell ref="A115:Z115"/>
    <mergeCell ref="A116:Z116"/>
    <mergeCell ref="A117:Z117"/>
    <mergeCell ref="A118:Z118"/>
    <mergeCell ref="A122:A124"/>
    <mergeCell ref="B122:B124"/>
    <mergeCell ref="C122:C124"/>
    <mergeCell ref="D122:D124"/>
    <mergeCell ref="E122:G124"/>
    <mergeCell ref="H122:J124"/>
    <mergeCell ref="N122:P123"/>
    <mergeCell ref="Q122:S123"/>
    <mergeCell ref="T122:V124"/>
    <mergeCell ref="W122:Z124"/>
    <mergeCell ref="A125:A127"/>
    <mergeCell ref="Q125:S125"/>
    <mergeCell ref="AA122:AA123"/>
    <mergeCell ref="N124:P124"/>
    <mergeCell ref="Q124:S124"/>
    <mergeCell ref="T125:V125"/>
    <mergeCell ref="W125:Z125"/>
    <mergeCell ref="H126:I127"/>
    <mergeCell ref="J126:J127"/>
    <mergeCell ref="N126:O127"/>
    <mergeCell ref="P126:P127"/>
    <mergeCell ref="N125:P125"/>
    <mergeCell ref="A150:Z150"/>
    <mergeCell ref="W126:X126"/>
    <mergeCell ref="T126:U127"/>
    <mergeCell ref="V126:V127"/>
    <mergeCell ref="Y126:Y127"/>
    <mergeCell ref="Q127:R127"/>
    <mergeCell ref="W127:X127"/>
    <mergeCell ref="B125:B127"/>
    <mergeCell ref="C125:C127"/>
    <mergeCell ref="D125:D127"/>
    <mergeCell ref="E125:G125"/>
    <mergeCell ref="H125:J125"/>
    <mergeCell ref="Q126:R126"/>
    <mergeCell ref="A145:P145"/>
    <mergeCell ref="A146:P146"/>
    <mergeCell ref="A147:Z147"/>
    <mergeCell ref="A148:Z148"/>
    <mergeCell ref="A149:Z149"/>
    <mergeCell ref="E126:F127"/>
    <mergeCell ref="G126:G127"/>
  </mergeCells>
  <printOptions horizontalCentered="1"/>
  <pageMargins left="1.1499999999999999" right="0.25" top="3.9370078740157501E-2" bottom="3.9370078740157501E-2" header="0" footer="0"/>
  <pageSetup paperSize="5" scale="38" orientation="landscape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Misi I</vt:lpstr>
      <vt:lpstr>Misi II</vt:lpstr>
      <vt:lpstr>Misi III</vt:lpstr>
      <vt:lpstr>Misi IV</vt:lpstr>
      <vt:lpstr>Misi V</vt:lpstr>
      <vt:lpstr>'Misi I'!Print_Area</vt:lpstr>
      <vt:lpstr>'Misi II'!Print_Area</vt:lpstr>
      <vt:lpstr>'Misi III'!Print_Area</vt:lpstr>
      <vt:lpstr>'Misi IV'!Print_Area</vt:lpstr>
      <vt:lpstr>'Misi V'!Print_Area</vt:lpstr>
      <vt:lpstr>'Misi I'!Print_Titles</vt:lpstr>
      <vt:lpstr>'Misi II'!Print_Titles</vt:lpstr>
      <vt:lpstr>'Misi III'!Print_Titles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W10 PRO</cp:lastModifiedBy>
  <cp:lastPrinted>2020-01-21T01:43:57Z</cp:lastPrinted>
  <dcterms:created xsi:type="dcterms:W3CDTF">2019-07-24T23:56:17Z</dcterms:created>
  <dcterms:modified xsi:type="dcterms:W3CDTF">2022-03-16T05:41:15Z</dcterms:modified>
</cp:coreProperties>
</file>